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Acer\AppData\Local\Temp\Tandan JSC\files\"/>
    </mc:Choice>
  </mc:AlternateContent>
  <xr:revisionPtr revIDLastSave="0" documentId="13_ncr:1_{CC7F7035-DEA1-4E76-BFE6-2D0305ECCA48}" xr6:coauthVersionLast="47" xr6:coauthVersionMax="47" xr10:uidLastSave="{00000000-0000-0000-0000-000000000000}"/>
  <bookViews>
    <workbookView xWindow="-110" yWindow="-110" windowWidth="19420" windowHeight="10300" tabRatio="397" firstSheet="1" activeTab="1" xr2:uid="{00000000-000D-0000-FFFF-FFFF00000000}"/>
  </bookViews>
  <sheets>
    <sheet name="SGV" sheetId="15" state="veryHidden" r:id="rId1"/>
    <sheet name="62" sheetId="1" r:id="rId2"/>
    <sheet name="63" sheetId="8" r:id="rId3"/>
    <sheet name="64" sheetId="3" r:id="rId4"/>
    <sheet name="65" sheetId="4" r:id="rId5"/>
    <sheet name="66" sheetId="13" r:id="rId6"/>
    <sheet name="67" sheetId="6" r:id="rId7"/>
    <sheet name="68" sheetId="14" r:id="rId8"/>
  </sheets>
  <definedNames>
    <definedName name="_xlnm.Print_Area" localSheetId="2">'63'!$A$1:$H$82</definedName>
    <definedName name="_xlnm.Print_Area" localSheetId="5">'66'!$A$1:$AA$77</definedName>
    <definedName name="_xlnm.Print_Titles" localSheetId="1">'62'!$7:$7</definedName>
    <definedName name="_xlnm.Print_Titles" localSheetId="2">'63'!$7:$8</definedName>
    <definedName name="_xlnm.Print_Titles" localSheetId="3">'64'!$7:$8</definedName>
    <definedName name="_xlnm.Print_Titles" localSheetId="4">'65'!$7:$7</definedName>
    <definedName name="_xlnm.Print_Titles" localSheetId="5">'66'!$6:$8</definedName>
    <definedName name="_xlnm.Print_Titles" localSheetId="6">'67'!$7:$9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3" i="13" l="1"/>
  <c r="N64" i="13"/>
  <c r="N65" i="13"/>
  <c r="N66" i="13"/>
  <c r="N67" i="13"/>
  <c r="N68" i="13"/>
  <c r="N69" i="13"/>
  <c r="N70" i="13"/>
  <c r="N46" i="13"/>
  <c r="N47" i="13"/>
  <c r="N48" i="13"/>
  <c r="N49" i="13"/>
  <c r="N50" i="13"/>
  <c r="N51" i="13"/>
  <c r="N52" i="13"/>
  <c r="N53" i="13"/>
  <c r="N54" i="13"/>
  <c r="N55" i="13"/>
  <c r="N56" i="13"/>
  <c r="N57" i="13"/>
  <c r="N58" i="13"/>
  <c r="N59" i="13"/>
  <c r="N60" i="13"/>
  <c r="N61" i="13"/>
  <c r="N62" i="13"/>
  <c r="N13" i="13"/>
  <c r="N14" i="13"/>
  <c r="N15" i="13"/>
  <c r="N16" i="13"/>
  <c r="N17" i="13"/>
  <c r="N18" i="13"/>
  <c r="N19" i="13"/>
  <c r="N20" i="13"/>
  <c r="N21" i="13"/>
  <c r="N22" i="13"/>
  <c r="N23" i="13"/>
  <c r="N24" i="13"/>
  <c r="N25" i="13"/>
  <c r="N26" i="13"/>
  <c r="N27" i="13"/>
  <c r="N28" i="13"/>
  <c r="N29" i="13"/>
  <c r="N30" i="13"/>
  <c r="N31" i="13"/>
  <c r="N32" i="13"/>
  <c r="N33" i="13"/>
  <c r="N34" i="13"/>
  <c r="N35" i="13"/>
  <c r="N36" i="13"/>
  <c r="N37" i="13"/>
  <c r="N38" i="13"/>
  <c r="N39" i="13"/>
  <c r="N40" i="13"/>
  <c r="N41" i="13"/>
  <c r="N42" i="13"/>
  <c r="N43" i="13"/>
  <c r="N44" i="13"/>
  <c r="N45" i="13"/>
  <c r="N12" i="13"/>
  <c r="D8" i="4" l="1"/>
  <c r="O71" i="13"/>
  <c r="N71" i="13" s="1"/>
  <c r="P11" i="13"/>
  <c r="Q11" i="13"/>
  <c r="R11" i="13"/>
  <c r="S11" i="13"/>
  <c r="T11" i="13"/>
  <c r="U11" i="13"/>
  <c r="V11" i="13"/>
  <c r="W11" i="13"/>
  <c r="W77" i="13" s="1"/>
  <c r="O11" i="13"/>
  <c r="N11" i="13"/>
  <c r="N10" i="13" s="1"/>
  <c r="C8" i="4"/>
  <c r="K37" i="3" l="1"/>
  <c r="J37" i="3"/>
  <c r="I37" i="3"/>
  <c r="J36" i="3"/>
  <c r="I36" i="3"/>
  <c r="K35" i="3"/>
  <c r="J35" i="3"/>
  <c r="I35" i="3"/>
  <c r="I34" i="3"/>
  <c r="I32" i="3"/>
  <c r="I31" i="3"/>
  <c r="J27" i="3"/>
  <c r="I27" i="3"/>
  <c r="J26" i="3"/>
  <c r="I26" i="3"/>
  <c r="J25" i="3"/>
  <c r="I25" i="3"/>
  <c r="K24" i="3"/>
  <c r="J24" i="3"/>
  <c r="I24" i="3"/>
  <c r="I22" i="3"/>
  <c r="D11" i="8"/>
  <c r="E11" i="8"/>
  <c r="D12" i="8"/>
  <c r="E12" i="8"/>
  <c r="F12" i="8"/>
  <c r="C12" i="8"/>
  <c r="C11" i="8" s="1"/>
  <c r="R20" i="14"/>
  <c r="Y20" i="14"/>
  <c r="AB20" i="14"/>
  <c r="K20" i="14"/>
  <c r="L20" i="14"/>
  <c r="R12" i="6"/>
  <c r="Y13" i="13"/>
  <c r="AA13" i="13"/>
  <c r="Y14" i="13"/>
  <c r="Z14" i="13"/>
  <c r="AA14" i="13"/>
  <c r="Y15" i="13"/>
  <c r="Z15" i="13"/>
  <c r="AA15" i="13"/>
  <c r="Y16" i="13"/>
  <c r="AA16" i="13"/>
  <c r="Y17" i="13"/>
  <c r="AA17" i="13"/>
  <c r="Y18" i="13"/>
  <c r="Z18" i="13"/>
  <c r="AA18" i="13"/>
  <c r="Y19" i="13"/>
  <c r="AA19" i="13"/>
  <c r="Y20" i="13"/>
  <c r="AA20" i="13"/>
  <c r="Y21" i="13"/>
  <c r="Z21" i="13"/>
  <c r="AA21" i="13"/>
  <c r="Y22" i="13"/>
  <c r="Z22" i="13"/>
  <c r="AA22" i="13"/>
  <c r="Y23" i="13"/>
  <c r="Z23" i="13"/>
  <c r="AA23" i="13"/>
  <c r="Y24" i="13"/>
  <c r="Z24" i="13"/>
  <c r="AA24" i="13"/>
  <c r="Y25" i="13"/>
  <c r="Z25" i="13"/>
  <c r="AA25" i="13"/>
  <c r="Y26" i="13"/>
  <c r="AA26" i="13"/>
  <c r="Y27" i="13"/>
  <c r="AA27" i="13"/>
  <c r="Y28" i="13"/>
  <c r="AA28" i="13"/>
  <c r="Y29" i="13"/>
  <c r="Z29" i="13"/>
  <c r="AA29" i="13"/>
  <c r="Y30" i="13"/>
  <c r="AA30" i="13"/>
  <c r="Y31" i="13"/>
  <c r="AA31" i="13"/>
  <c r="Y32" i="13"/>
  <c r="AA32" i="13"/>
  <c r="Y33" i="13"/>
  <c r="AA33" i="13"/>
  <c r="Y34" i="13"/>
  <c r="Z34" i="13"/>
  <c r="AA34" i="13"/>
  <c r="Y35" i="13"/>
  <c r="AA35" i="13"/>
  <c r="Y36" i="13"/>
  <c r="Z36" i="13"/>
  <c r="AA36" i="13"/>
  <c r="Y37" i="13"/>
  <c r="AA37" i="13"/>
  <c r="Y38" i="13"/>
  <c r="AA38" i="13"/>
  <c r="Y39" i="13"/>
  <c r="AA39" i="13"/>
  <c r="Y40" i="13"/>
  <c r="AA40" i="13"/>
  <c r="Y41" i="13"/>
  <c r="AA41" i="13"/>
  <c r="Y42" i="13"/>
  <c r="AA42" i="13"/>
  <c r="Y43" i="13"/>
  <c r="AA43" i="13"/>
  <c r="Y44" i="13"/>
  <c r="AA44" i="13"/>
  <c r="Y45" i="13"/>
  <c r="AA45" i="13"/>
  <c r="Y46" i="13"/>
  <c r="AA46" i="13"/>
  <c r="Y47" i="13"/>
  <c r="AA47" i="13"/>
  <c r="Y48" i="13"/>
  <c r="AA48" i="13"/>
  <c r="Y49" i="13"/>
  <c r="AA49" i="13"/>
  <c r="Y50" i="13"/>
  <c r="AA50" i="13"/>
  <c r="Y51" i="13"/>
  <c r="AA51" i="13"/>
  <c r="Y52" i="13"/>
  <c r="AA52" i="13"/>
  <c r="Y53" i="13"/>
  <c r="AA53" i="13"/>
  <c r="Y54" i="13"/>
  <c r="Z54" i="13"/>
  <c r="AA54" i="13"/>
  <c r="Y55" i="13"/>
  <c r="AA55" i="13"/>
  <c r="Y56" i="13"/>
  <c r="AA56" i="13"/>
  <c r="Y57" i="13"/>
  <c r="AA57" i="13"/>
  <c r="Y58" i="13"/>
  <c r="AA58" i="13"/>
  <c r="Y59" i="13"/>
  <c r="Z59" i="13"/>
  <c r="AA59" i="13"/>
  <c r="Y60" i="13"/>
  <c r="AA60" i="13"/>
  <c r="Y61" i="13"/>
  <c r="AA61" i="13"/>
  <c r="Y62" i="13"/>
  <c r="AA62" i="13"/>
  <c r="Y63" i="13"/>
  <c r="AA63" i="13"/>
  <c r="Y64" i="13"/>
  <c r="AA64" i="13"/>
  <c r="Y65" i="13"/>
  <c r="AA65" i="13"/>
  <c r="Y66" i="13"/>
  <c r="AA66" i="13"/>
  <c r="Y67" i="13"/>
  <c r="AA67" i="13"/>
  <c r="Y68" i="13"/>
  <c r="AA68" i="13"/>
  <c r="Y69" i="13"/>
  <c r="AA69" i="13"/>
  <c r="Y70" i="13"/>
  <c r="AA70" i="13"/>
  <c r="Y71" i="13"/>
  <c r="Z71" i="13"/>
  <c r="Y72" i="13"/>
  <c r="Y73" i="13"/>
  <c r="Y74" i="13"/>
  <c r="Y75" i="13"/>
  <c r="Y76" i="13"/>
  <c r="AA12" i="13"/>
  <c r="Y12" i="13"/>
  <c r="G10" i="13"/>
  <c r="H10" i="13"/>
  <c r="I10" i="13"/>
  <c r="J10" i="13"/>
  <c r="K10" i="13"/>
  <c r="O10" i="13"/>
  <c r="P10" i="13"/>
  <c r="Q10" i="13"/>
  <c r="R10" i="13"/>
  <c r="S10" i="13"/>
  <c r="T10" i="13"/>
  <c r="U10" i="13"/>
  <c r="V10" i="13"/>
  <c r="W10" i="13"/>
  <c r="X10" i="13"/>
  <c r="D11" i="13"/>
  <c r="D10" i="13" s="1"/>
  <c r="E11" i="13"/>
  <c r="E10" i="13" s="1"/>
  <c r="F11" i="13"/>
  <c r="F10" i="13" s="1"/>
  <c r="G11" i="13"/>
  <c r="H11" i="13"/>
  <c r="I11" i="13"/>
  <c r="J11" i="13"/>
  <c r="K11" i="13"/>
  <c r="L11" i="13"/>
  <c r="L10" i="13" s="1"/>
  <c r="M11" i="13"/>
  <c r="M10" i="13" s="1"/>
  <c r="C11" i="13"/>
  <c r="C10" i="13" s="1"/>
  <c r="Y10" i="13" s="1"/>
  <c r="M76" i="13"/>
  <c r="D11" i="3"/>
  <c r="D10" i="3" s="1"/>
  <c r="E11" i="3"/>
  <c r="E10" i="3" s="1"/>
  <c r="F11" i="3"/>
  <c r="F10" i="3" s="1"/>
  <c r="G11" i="3"/>
  <c r="G10" i="3" s="1"/>
  <c r="H11" i="3"/>
  <c r="H10" i="3" s="1"/>
  <c r="C11" i="3"/>
  <c r="C10" i="3" s="1"/>
  <c r="AA11" i="13" l="1"/>
  <c r="Z10" i="13"/>
  <c r="E10" i="8"/>
  <c r="Z11" i="13"/>
  <c r="AA10" i="13"/>
  <c r="F11" i="8"/>
  <c r="F10" i="8" s="1"/>
  <c r="Y11" i="13"/>
  <c r="D10" i="8"/>
  <c r="C10" i="8"/>
  <c r="D10" i="1"/>
  <c r="C10" i="1"/>
  <c r="E9" i="4" l="1"/>
  <c r="E10" i="4"/>
  <c r="E12" i="4"/>
  <c r="E28" i="4"/>
  <c r="E30" i="4"/>
  <c r="E31" i="4"/>
  <c r="E32" i="4"/>
  <c r="E33" i="4"/>
  <c r="E34" i="4"/>
  <c r="E35" i="4"/>
  <c r="E36" i="4"/>
  <c r="E37" i="4"/>
  <c r="E38" i="4"/>
  <c r="E39" i="4"/>
  <c r="E40" i="4"/>
  <c r="E41" i="4"/>
  <c r="E42" i="4"/>
  <c r="E43" i="4"/>
  <c r="E44" i="4"/>
  <c r="G22" i="14" l="1"/>
  <c r="G23" i="14"/>
  <c r="G24" i="14"/>
  <c r="G25" i="14"/>
  <c r="G26" i="14"/>
  <c r="G27" i="14"/>
  <c r="G21" i="14"/>
  <c r="AH22" i="14"/>
  <c r="AH23" i="14"/>
  <c r="AH24" i="14"/>
  <c r="AH25" i="14"/>
  <c r="AH26" i="14"/>
  <c r="AH27" i="14"/>
  <c r="AH21" i="14"/>
  <c r="AE22" i="14"/>
  <c r="AE23" i="14"/>
  <c r="AE24" i="14"/>
  <c r="AE25" i="14"/>
  <c r="AE26" i="14"/>
  <c r="AE27" i="14"/>
  <c r="AE21" i="14"/>
  <c r="AA22" i="14"/>
  <c r="AA23" i="14"/>
  <c r="AA24" i="14"/>
  <c r="AA25" i="14"/>
  <c r="AA26" i="14"/>
  <c r="AA27" i="14"/>
  <c r="AA21" i="14"/>
  <c r="X22" i="14"/>
  <c r="X23" i="14"/>
  <c r="X24" i="14"/>
  <c r="X25" i="14"/>
  <c r="X26" i="14"/>
  <c r="X27" i="14"/>
  <c r="X21" i="14"/>
  <c r="Q22" i="14"/>
  <c r="Q23" i="14"/>
  <c r="Q24" i="14"/>
  <c r="Q25" i="14"/>
  <c r="Q26" i="14"/>
  <c r="Q27" i="14"/>
  <c r="Q21" i="14"/>
  <c r="N22" i="14"/>
  <c r="N23" i="14"/>
  <c r="N24" i="14"/>
  <c r="N25" i="14"/>
  <c r="N26" i="14"/>
  <c r="N27" i="14"/>
  <c r="N21" i="14"/>
  <c r="J22" i="14"/>
  <c r="J23" i="14"/>
  <c r="J24" i="14"/>
  <c r="J25" i="14"/>
  <c r="J26" i="14"/>
  <c r="J27" i="14"/>
  <c r="J21" i="14"/>
  <c r="M24" i="14" l="1"/>
  <c r="M23" i="14"/>
  <c r="M25" i="14"/>
  <c r="M27" i="14"/>
  <c r="F21" i="14"/>
  <c r="F25" i="14"/>
  <c r="M21" i="14"/>
  <c r="F27" i="14"/>
  <c r="F23" i="14"/>
  <c r="F26" i="14"/>
  <c r="AD25" i="14"/>
  <c r="F22" i="14"/>
  <c r="F24" i="14"/>
  <c r="AD24" i="14"/>
  <c r="AD27" i="14"/>
  <c r="AD23" i="14"/>
  <c r="AD26" i="14"/>
  <c r="AD22" i="14"/>
  <c r="AD21" i="14"/>
  <c r="M22" i="14"/>
  <c r="M26" i="14"/>
  <c r="G19" i="14"/>
  <c r="G18" i="14"/>
  <c r="G17" i="14"/>
  <c r="G16" i="14"/>
  <c r="N19" i="14"/>
  <c r="N18" i="14"/>
  <c r="N17" i="14"/>
  <c r="N16" i="14"/>
  <c r="J19" i="14"/>
  <c r="J18" i="14"/>
  <c r="J17" i="14"/>
  <c r="J16" i="14"/>
  <c r="Q19" i="14"/>
  <c r="Q18" i="14"/>
  <c r="M18" i="14" s="1"/>
  <c r="Q17" i="14"/>
  <c r="Q16" i="14"/>
  <c r="AH19" i="14"/>
  <c r="AH18" i="14"/>
  <c r="AH17" i="14"/>
  <c r="AH16" i="14"/>
  <c r="AE19" i="14"/>
  <c r="AE18" i="14"/>
  <c r="AE17" i="14"/>
  <c r="AE16" i="14"/>
  <c r="X19" i="14"/>
  <c r="U19" i="14" s="1"/>
  <c r="X18" i="14"/>
  <c r="X17" i="14"/>
  <c r="X16" i="14"/>
  <c r="AA17" i="14"/>
  <c r="AA18" i="14"/>
  <c r="AA19" i="14"/>
  <c r="AA16" i="14"/>
  <c r="V16" i="14" s="1"/>
  <c r="D21" i="14"/>
  <c r="E27" i="14"/>
  <c r="D27" i="14"/>
  <c r="E26" i="14"/>
  <c r="D26" i="14"/>
  <c r="E25" i="14"/>
  <c r="D25" i="14"/>
  <c r="E24" i="14"/>
  <c r="D24" i="14"/>
  <c r="E23" i="14"/>
  <c r="D23" i="14"/>
  <c r="E22" i="14"/>
  <c r="D22" i="14"/>
  <c r="E21" i="14"/>
  <c r="U22" i="14"/>
  <c r="V22" i="14"/>
  <c r="U23" i="14"/>
  <c r="V23" i="14"/>
  <c r="U24" i="14"/>
  <c r="V24" i="14"/>
  <c r="U25" i="14"/>
  <c r="V25" i="14"/>
  <c r="AM25" i="14" s="1"/>
  <c r="U26" i="14"/>
  <c r="V26" i="14"/>
  <c r="AM26" i="14" s="1"/>
  <c r="U27" i="14"/>
  <c r="V27" i="14"/>
  <c r="AM27" i="14" s="1"/>
  <c r="V21" i="14"/>
  <c r="U21" i="14"/>
  <c r="G20" i="14"/>
  <c r="H20" i="14"/>
  <c r="I20" i="14"/>
  <c r="J20" i="14"/>
  <c r="N20" i="14"/>
  <c r="O20" i="14"/>
  <c r="P20" i="14"/>
  <c r="Q20" i="14"/>
  <c r="S20" i="14"/>
  <c r="W20" i="14"/>
  <c r="X20" i="14"/>
  <c r="Z20" i="14"/>
  <c r="AA20" i="14"/>
  <c r="AC20" i="14"/>
  <c r="AE20" i="14"/>
  <c r="AG20" i="14"/>
  <c r="AH20" i="14"/>
  <c r="AI20" i="14"/>
  <c r="AJ20" i="14"/>
  <c r="H15" i="14"/>
  <c r="I15" i="14"/>
  <c r="K15" i="14"/>
  <c r="K14" i="14" s="1"/>
  <c r="L15" i="14"/>
  <c r="L14" i="14" s="1"/>
  <c r="O15" i="14"/>
  <c r="P15" i="14"/>
  <c r="R15" i="14"/>
  <c r="S15" i="14"/>
  <c r="Y15" i="14"/>
  <c r="Z15" i="14"/>
  <c r="AB15" i="14"/>
  <c r="AC15" i="14"/>
  <c r="AF15" i="14"/>
  <c r="AG15" i="14"/>
  <c r="AI15" i="14"/>
  <c r="AI14" i="14" s="1"/>
  <c r="AJ15" i="14"/>
  <c r="AJ14" i="14" s="1"/>
  <c r="P12" i="6"/>
  <c r="AM23" i="14" l="1"/>
  <c r="V18" i="14"/>
  <c r="AM24" i="14"/>
  <c r="D16" i="14"/>
  <c r="V19" i="14"/>
  <c r="T19" i="14" s="1"/>
  <c r="O14" i="14"/>
  <c r="AD20" i="14"/>
  <c r="AG14" i="14"/>
  <c r="Z14" i="14"/>
  <c r="I14" i="14"/>
  <c r="S14" i="14"/>
  <c r="AC14" i="14"/>
  <c r="M19" i="14"/>
  <c r="AF14" i="14"/>
  <c r="Y14" i="14"/>
  <c r="AM21" i="14"/>
  <c r="C27" i="14"/>
  <c r="H14" i="14"/>
  <c r="F20" i="14"/>
  <c r="AH15" i="14"/>
  <c r="AH14" i="14" s="1"/>
  <c r="W16" i="14"/>
  <c r="W18" i="14"/>
  <c r="M16" i="14"/>
  <c r="F17" i="14"/>
  <c r="F18" i="14"/>
  <c r="AL21" i="14"/>
  <c r="AB14" i="14"/>
  <c r="R14" i="14"/>
  <c r="P14" i="14"/>
  <c r="AL26" i="14"/>
  <c r="AL22" i="14"/>
  <c r="W19" i="14"/>
  <c r="U18" i="14"/>
  <c r="F16" i="14"/>
  <c r="AD19" i="14"/>
  <c r="E16" i="14"/>
  <c r="AM16" i="14" s="1"/>
  <c r="AE15" i="14"/>
  <c r="AE14" i="14" s="1"/>
  <c r="D19" i="14"/>
  <c r="X15" i="14"/>
  <c r="X14" i="14" s="1"/>
  <c r="J15" i="14"/>
  <c r="J14" i="14" s="1"/>
  <c r="M17" i="14"/>
  <c r="U16" i="14"/>
  <c r="T16" i="14" s="1"/>
  <c r="U17" i="14"/>
  <c r="W17" i="14"/>
  <c r="V17" i="14"/>
  <c r="E18" i="14"/>
  <c r="AM18" i="14" s="1"/>
  <c r="E19" i="14"/>
  <c r="AL27" i="14"/>
  <c r="AL25" i="14"/>
  <c r="AL23" i="14"/>
  <c r="C22" i="14"/>
  <c r="C21" i="14"/>
  <c r="AD16" i="14"/>
  <c r="AD18" i="14"/>
  <c r="F19" i="14"/>
  <c r="M20" i="14"/>
  <c r="AM22" i="14"/>
  <c r="T24" i="14"/>
  <c r="AL24" i="14"/>
  <c r="C24" i="14"/>
  <c r="C25" i="14"/>
  <c r="D20" i="14"/>
  <c r="T27" i="14"/>
  <c r="T25" i="14"/>
  <c r="T26" i="14"/>
  <c r="T22" i="14"/>
  <c r="AK22" i="14" s="1"/>
  <c r="T21" i="14"/>
  <c r="U20" i="14"/>
  <c r="T23" i="14"/>
  <c r="C23" i="14"/>
  <c r="E20" i="14"/>
  <c r="C26" i="14"/>
  <c r="G15" i="14"/>
  <c r="G14" i="14" s="1"/>
  <c r="E17" i="14"/>
  <c r="D17" i="14"/>
  <c r="D18" i="14"/>
  <c r="N15" i="14"/>
  <c r="N14" i="14" s="1"/>
  <c r="Q15" i="14"/>
  <c r="Q14" i="14" s="1"/>
  <c r="AD17" i="14"/>
  <c r="T18" i="14"/>
  <c r="AA15" i="14"/>
  <c r="AA14" i="14" s="1"/>
  <c r="V20" i="14"/>
  <c r="C18" i="14" l="1"/>
  <c r="AK21" i="14"/>
  <c r="AM19" i="14"/>
  <c r="AK27" i="14"/>
  <c r="AL20" i="14"/>
  <c r="AK25" i="14"/>
  <c r="AM20" i="14"/>
  <c r="W15" i="14"/>
  <c r="W14" i="14" s="1"/>
  <c r="M15" i="14"/>
  <c r="M14" i="14" s="1"/>
  <c r="C16" i="14"/>
  <c r="AK16" i="14" s="1"/>
  <c r="C19" i="14"/>
  <c r="AK19" i="14" s="1"/>
  <c r="AM17" i="14"/>
  <c r="AK23" i="14"/>
  <c r="AK24" i="14"/>
  <c r="F15" i="14"/>
  <c r="F14" i="14" s="1"/>
  <c r="AD15" i="14"/>
  <c r="AD14" i="14" s="1"/>
  <c r="T17" i="14"/>
  <c r="T15" i="14" s="1"/>
  <c r="AK26" i="14"/>
  <c r="V15" i="14"/>
  <c r="U15" i="14"/>
  <c r="U14" i="14" s="1"/>
  <c r="E15" i="14"/>
  <c r="E14" i="14" s="1"/>
  <c r="C20" i="14"/>
  <c r="AK18" i="14"/>
  <c r="T20" i="14"/>
  <c r="C17" i="14"/>
  <c r="D15" i="14"/>
  <c r="D14" i="14" s="1"/>
  <c r="C15" i="14" l="1"/>
  <c r="AK15" i="14" s="1"/>
  <c r="AL14" i="14"/>
  <c r="AM15" i="14"/>
  <c r="V14" i="14"/>
  <c r="AM14" i="14" s="1"/>
  <c r="AK20" i="14"/>
  <c r="AK17" i="14"/>
  <c r="T14" i="14"/>
  <c r="C14" i="14" l="1"/>
  <c r="AK14" i="14" s="1"/>
  <c r="I12" i="3" l="1"/>
  <c r="J12" i="3"/>
  <c r="K12" i="3"/>
  <c r="I13" i="3"/>
  <c r="J13" i="3"/>
  <c r="K13" i="3"/>
  <c r="J22" i="3"/>
  <c r="K22" i="3"/>
  <c r="J31" i="3"/>
  <c r="K31" i="3"/>
  <c r="J32" i="3"/>
  <c r="K32" i="3"/>
  <c r="I33" i="3"/>
  <c r="J33" i="3"/>
  <c r="K33" i="3"/>
  <c r="K34" i="3"/>
  <c r="K11" i="3"/>
  <c r="J11" i="3"/>
  <c r="I11" i="3"/>
  <c r="K10" i="3"/>
  <c r="J10" i="3"/>
  <c r="I10" i="3"/>
  <c r="G11" i="8"/>
  <c r="H11" i="8"/>
  <c r="G12" i="8"/>
  <c r="H12" i="8"/>
  <c r="G13" i="8"/>
  <c r="H13" i="8"/>
  <c r="G14" i="8"/>
  <c r="H14" i="8"/>
  <c r="G15" i="8"/>
  <c r="H15" i="8"/>
  <c r="G17" i="8"/>
  <c r="H17" i="8"/>
  <c r="G21" i="8"/>
  <c r="H21" i="8"/>
  <c r="G22" i="8"/>
  <c r="H22" i="8"/>
  <c r="G23" i="8"/>
  <c r="H23" i="8"/>
  <c r="G26" i="8"/>
  <c r="H26" i="8"/>
  <c r="G29" i="8"/>
  <c r="H29" i="8"/>
  <c r="G30" i="8"/>
  <c r="H30" i="8"/>
  <c r="G31" i="8"/>
  <c r="H31" i="8"/>
  <c r="G33" i="8"/>
  <c r="G38" i="8"/>
  <c r="H38" i="8"/>
  <c r="G39" i="8"/>
  <c r="H39" i="8"/>
  <c r="G40" i="8"/>
  <c r="H40" i="8"/>
  <c r="G41" i="8"/>
  <c r="H41" i="8"/>
  <c r="G42" i="8"/>
  <c r="H42" i="8"/>
  <c r="G45" i="8"/>
  <c r="H45" i="8"/>
  <c r="G46" i="8"/>
  <c r="H46" i="8"/>
  <c r="G47" i="8"/>
  <c r="G48" i="8"/>
  <c r="H48" i="8"/>
  <c r="G49" i="8"/>
  <c r="H49" i="8"/>
  <c r="G50" i="8"/>
  <c r="H50" i="8"/>
  <c r="G51" i="8"/>
  <c r="G52" i="8"/>
  <c r="H52" i="8"/>
  <c r="G53" i="8"/>
  <c r="H53" i="8"/>
  <c r="G54" i="8"/>
  <c r="H54" i="8"/>
  <c r="G56" i="8"/>
  <c r="H56" i="8"/>
  <c r="G57" i="8"/>
  <c r="H57" i="8"/>
  <c r="G58" i="8"/>
  <c r="H58" i="8"/>
  <c r="G60" i="8"/>
  <c r="H60" i="8"/>
  <c r="G66" i="8"/>
  <c r="H66" i="8"/>
  <c r="G67" i="8"/>
  <c r="H67" i="8"/>
  <c r="G68" i="8"/>
  <c r="H68" i="8"/>
  <c r="H10" i="8"/>
  <c r="G10" i="8"/>
  <c r="D13" i="1"/>
  <c r="D9" i="1" s="1"/>
  <c r="C13" i="1"/>
  <c r="C9" i="1" s="1"/>
  <c r="E9" i="1" l="1"/>
  <c r="T11" i="6" l="1"/>
  <c r="S11" i="6"/>
  <c r="R11" i="6"/>
  <c r="Q11" i="6"/>
  <c r="P11" i="6"/>
  <c r="O11" i="6"/>
  <c r="T18" i="6"/>
  <c r="S18" i="6"/>
  <c r="R18" i="6"/>
  <c r="Q18" i="6"/>
  <c r="P18" i="6"/>
  <c r="O18" i="6"/>
  <c r="T17" i="6"/>
  <c r="S17" i="6"/>
  <c r="R17" i="6"/>
  <c r="Q17" i="6"/>
  <c r="P17" i="6"/>
  <c r="O17" i="6"/>
  <c r="T16" i="6"/>
  <c r="S16" i="6"/>
  <c r="R16" i="6"/>
  <c r="Q16" i="6"/>
  <c r="P16" i="6"/>
  <c r="O16" i="6"/>
  <c r="T15" i="6"/>
  <c r="S15" i="6"/>
  <c r="R15" i="6"/>
  <c r="Q15" i="6"/>
  <c r="P15" i="6"/>
  <c r="O15" i="6"/>
  <c r="T14" i="6"/>
  <c r="S14" i="6"/>
  <c r="Q14" i="6"/>
  <c r="P14" i="6"/>
  <c r="O14" i="6"/>
  <c r="R14" i="6"/>
  <c r="T13" i="6"/>
  <c r="S13" i="6"/>
  <c r="Q13" i="6"/>
  <c r="P13" i="6"/>
  <c r="O13" i="6"/>
  <c r="T12" i="6"/>
  <c r="S12" i="6"/>
  <c r="Q12" i="6"/>
  <c r="O12" i="6"/>
  <c r="E25" i="1"/>
  <c r="D22" i="1"/>
  <c r="C22" i="1"/>
  <c r="D29" i="1"/>
  <c r="C29" i="1"/>
  <c r="D21" i="1" l="1"/>
  <c r="C21" i="1"/>
  <c r="R13" i="6"/>
  <c r="E11" i="1" l="1"/>
  <c r="E12" i="1"/>
  <c r="E13" i="1"/>
  <c r="E14" i="1"/>
  <c r="E15" i="1"/>
  <c r="E22" i="1"/>
  <c r="E23" i="1"/>
  <c r="E24" i="1"/>
  <c r="E26" i="1"/>
  <c r="E27" i="1"/>
  <c r="E29" i="1"/>
  <c r="E30" i="1"/>
  <c r="E31" i="1"/>
  <c r="E10" i="1"/>
  <c r="E2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 8.1 Update 3</author>
  </authors>
  <commentList>
    <comment ref="C10" authorId="0" shapeId="0" xr:uid="{00000000-0006-0000-0200-000001000000}">
      <text>
        <r>
          <rPr>
            <b/>
            <sz val="9"/>
            <color indexed="81"/>
            <rFont val="Tahoma"/>
            <family val="2"/>
          </rPr>
          <t>Win 8.1 Update 3:</t>
        </r>
        <r>
          <rPr>
            <sz val="9"/>
            <color indexed="81"/>
            <rFont val="Tahoma"/>
            <family val="2"/>
          </rPr>
          <t xml:space="preserve">
Pl 02 HđNDgiao QD 441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 8.1 Update 3</author>
  </authors>
  <commentList>
    <comment ref="T15" authorId="0" shapeId="0" xr:uid="{00000000-0006-0000-0700-000001000000}">
      <text>
        <r>
          <rPr>
            <b/>
            <sz val="9"/>
            <color indexed="81"/>
            <rFont val="Tahoma"/>
            <family val="2"/>
          </rPr>
          <t>Win 8.1 Update 3:</t>
        </r>
        <r>
          <rPr>
            <sz val="9"/>
            <color indexed="81"/>
            <rFont val="Tahoma"/>
            <family val="2"/>
          </rPr>
          <t xml:space="preserve">
chi thêm từ nguồn TW bs năm 2017+ nguồn chuyển nguồn</t>
        </r>
      </text>
    </comment>
    <comment ref="W15" authorId="0" shapeId="0" xr:uid="{00000000-0006-0000-0700-000002000000}">
      <text>
        <r>
          <rPr>
            <b/>
            <sz val="9"/>
            <color indexed="81"/>
            <rFont val="Tahoma"/>
            <family val="2"/>
          </rPr>
          <t>Win 8.1 Update 3:</t>
        </r>
        <r>
          <rPr>
            <sz val="9"/>
            <color indexed="81"/>
            <rFont val="Tahoma"/>
            <family val="2"/>
          </rPr>
          <t xml:space="preserve">
chi thêm từ nguồn TW bs năm 2017+ nguồn chuyển nguồn</t>
        </r>
      </text>
    </comment>
    <comment ref="AD15" authorId="0" shapeId="0" xr:uid="{00000000-0006-0000-0700-000003000000}">
      <text>
        <r>
          <rPr>
            <b/>
            <sz val="9"/>
            <color indexed="81"/>
            <rFont val="Tahoma"/>
            <family val="2"/>
          </rPr>
          <t>Win 8.1 Update 3:</t>
        </r>
        <r>
          <rPr>
            <sz val="9"/>
            <color indexed="81"/>
            <rFont val="Tahoma"/>
            <family val="2"/>
          </rPr>
          <t xml:space="preserve">
chi thêm từ nguồn TW bs năm 2017+ nguồn chuyển nguồn</t>
        </r>
      </text>
    </comment>
  </commentList>
</comments>
</file>

<file path=xl/sharedStrings.xml><?xml version="1.0" encoding="utf-8"?>
<sst xmlns="http://schemas.openxmlformats.org/spreadsheetml/2006/main" count="596" uniqueCount="313">
  <si>
    <t>Đơn vị: Triệu đồng</t>
  </si>
  <si>
    <t>STT</t>
  </si>
  <si>
    <t>NỘI DUNG</t>
  </si>
  <si>
    <t xml:space="preserve">DỰ TOÁN </t>
  </si>
  <si>
    <t>QUYẾT TOÁN</t>
  </si>
  <si>
    <t>SO SÁNH (%)</t>
  </si>
  <si>
    <t>A</t>
  </si>
  <si>
    <t>B</t>
  </si>
  <si>
    <t>3=2/1</t>
  </si>
  <si>
    <t>TỔNG NGUỒN THU NSĐP</t>
  </si>
  <si>
    <t>Thu ngân sách địa phương được hưởng theo phân cấp</t>
  </si>
  <si>
    <t>-</t>
  </si>
  <si>
    <t>Thu NSĐP được hưởng 100%</t>
  </si>
  <si>
    <t xml:space="preserve">Thu NSĐP hưởng từ các khoản thu phân chia </t>
  </si>
  <si>
    <t>Thu bổ sung từ NSTW</t>
  </si>
  <si>
    <t>Thu bổ sung cân đối</t>
  </si>
  <si>
    <t>Thu bổ sung có mục tiêu</t>
  </si>
  <si>
    <t>Thu từ quỹ dự trữ tài chính</t>
  </si>
  <si>
    <t>Thu kết dư</t>
  </si>
  <si>
    <t>Thu chuyển nguồn từ năm trước chuyển sang</t>
  </si>
  <si>
    <t>TỔNG CHI NSĐP</t>
  </si>
  <si>
    <t> I</t>
  </si>
  <si>
    <t>Chi cân đối NSĐP</t>
  </si>
  <si>
    <t>Chi đầu tư phát triển</t>
  </si>
  <si>
    <t>Chi thường xuyên</t>
  </si>
  <si>
    <t>Chi trả nợ lãi các khoản do chính quyền địa phương vay</t>
  </si>
  <si>
    <t>Chi bổ sung quỹ dự trữ tài chính</t>
  </si>
  <si>
    <t>Dự phòng ngân sách</t>
  </si>
  <si>
    <t>Chi tạo nguồn, điều chỉnh tiền lương</t>
  </si>
  <si>
    <t>II</t>
  </si>
  <si>
    <t>Chi các chương trình mục tiêu</t>
  </si>
  <si>
    <t>Chi các chương trình mục tiêu quốc gia</t>
  </si>
  <si>
    <t>Chi các chương trình mục tiêu, nhiệm vụ</t>
  </si>
  <si>
    <t>III</t>
  </si>
  <si>
    <t>Chi chuyển nguồn sang năm sau</t>
  </si>
  <si>
    <t>C</t>
  </si>
  <si>
    <t>BỘI CHI NSĐP/ BỘI THU NSĐP/KẾT DƯ NSĐP</t>
  </si>
  <si>
    <t>D</t>
  </si>
  <si>
    <t>CHI TRẢ NỢ GỐC CỦA NSĐP</t>
  </si>
  <si>
    <t>2 </t>
  </si>
  <si>
    <t>Từ nguồn bội thu, tăng thu, tiết kiệm chi, kết dư ngân sách cấp tỉnh</t>
  </si>
  <si>
    <t>Đ</t>
  </si>
  <si>
    <t>TỔNG MỨC VAY CỦA NSĐP</t>
  </si>
  <si>
    <t>Vay để bù đắp bội chi</t>
  </si>
  <si>
    <t>Vay để trả nợ gốc</t>
  </si>
  <si>
    <t>E</t>
  </si>
  <si>
    <t>TỔNG MỨC DƯ NỢ VAY CUỐI NĂM CỦA NSĐP</t>
  </si>
  <si>
    <t>Biểu số 63/CK-NSNN</t>
  </si>
  <si>
    <t>DỰ TOÁN</t>
  </si>
  <si>
    <t>I</t>
  </si>
  <si>
    <t>Thu nội địa</t>
  </si>
  <si>
    <t xml:space="preserve">Thu từ khu vực doanh nghiệp có vốn đầu tư nước ngoài </t>
  </si>
  <si>
    <t>Thuế thu nhập cá nhân</t>
  </si>
  <si>
    <t>Thuế bảo vệ môi trường</t>
  </si>
  <si>
    <t>Lệ phí trước bạ</t>
  </si>
  <si>
    <t>Thuế sử dụng đất nông nghiệp</t>
  </si>
  <si>
    <t>Thuế sử dụng đất phi nông nghiệp</t>
  </si>
  <si>
    <t>Thu tiền cấp quyền khai thác khoáng sản</t>
  </si>
  <si>
    <t>Thu khác ngân sách</t>
  </si>
  <si>
    <t>Thu từ hoạt động xuất nhập khẩu</t>
  </si>
  <si>
    <t>Thuế xuất khẩu</t>
  </si>
  <si>
    <t>Thuế nhập khẩu</t>
  </si>
  <si>
    <t>Thu khác</t>
  </si>
  <si>
    <t>IV</t>
  </si>
  <si>
    <t>Thu viện trợ</t>
  </si>
  <si>
    <t>Biểu số 64/CK-NSNN</t>
  </si>
  <si>
    <t>1=2+3</t>
  </si>
  <si>
    <t>4=5+6</t>
  </si>
  <si>
    <t>7=4/1</t>
  </si>
  <si>
    <t>8=5/2</t>
  </si>
  <si>
    <t>9=6/3</t>
  </si>
  <si>
    <t>CHI CÂN ĐỐI NSĐP</t>
  </si>
  <si>
    <t>Chi đầu tư cho các dự án</t>
  </si>
  <si>
    <t>Chi giáo dục - đào tạo và dạy nghề</t>
  </si>
  <si>
    <t>Chi khoa học và công nghệ</t>
  </si>
  <si>
    <t>Chi đầu tư phát triển khác</t>
  </si>
  <si>
    <t>Trong đó:</t>
  </si>
  <si>
    <t>V</t>
  </si>
  <si>
    <t>VI</t>
  </si>
  <si>
    <t>CHI CÁC CHƯƠNG TRÌNH MỤC TIÊU</t>
  </si>
  <si>
    <t>CHI CHUYỂN NGUỒN SANG NĂM SAU</t>
  </si>
  <si>
    <t>Biểu số 65/CK-NSNN</t>
  </si>
  <si>
    <t>Biểu số 66/CK-NSNN</t>
  </si>
  <si>
    <t>TỔNG SỐ</t>
  </si>
  <si>
    <t>CHI CHUYỂN NGUỒN SANG NGÂN SÁCH NĂM SAU</t>
  </si>
  <si>
    <t>CÁC CƠ QUAN, TỔ CHỨC</t>
  </si>
  <si>
    <t>CHI DỰ PHÒNG NGÂN SÁCH</t>
  </si>
  <si>
    <t>CHI TẠO NGUỒN, ĐIỀU CHỈNH TIỀN LƯƠNG</t>
  </si>
  <si>
    <t>VII</t>
  </si>
  <si>
    <t>Biểu số 67/CK-NSNN</t>
  </si>
  <si>
    <t>Tên đơn vị</t>
  </si>
  <si>
    <t>Dự toán</t>
  </si>
  <si>
    <t>Quyết toán</t>
  </si>
  <si>
    <t>So sánh (%)</t>
  </si>
  <si>
    <t>Tổng số</t>
  </si>
  <si>
    <t>Bổ sung cân đối</t>
  </si>
  <si>
    <t>Bổ sung có mục tiêu</t>
  </si>
  <si>
    <t>Vốn đầu tư để thực hiện các chương trình mục tiêu, nhiệm vụ</t>
  </si>
  <si>
    <t>Vốn sự nghiệp để thực hiện các chế độ, chính sách, nhiệm vụ</t>
  </si>
  <si>
    <t>Vốn thực hiện các chương trình mục tiêu quốc gia</t>
  </si>
  <si>
    <t>13=7/1</t>
  </si>
  <si>
    <t>14=8/2</t>
  </si>
  <si>
    <t>15=9/3</t>
  </si>
  <si>
    <t>16=10/4</t>
  </si>
  <si>
    <t>17=11/5</t>
  </si>
  <si>
    <t>18=12/6</t>
  </si>
  <si>
    <t>Trong đó</t>
  </si>
  <si>
    <t>Đầu tư phát triển</t>
  </si>
  <si>
    <t>Kinh phí sự nghiệp</t>
  </si>
  <si>
    <t>Vốn trong nước</t>
  </si>
  <si>
    <t>Vốn ngoài nước</t>
  </si>
  <si>
    <t xml:space="preserve">Thu từ khu vực DNNN  do trung ương quản lý </t>
  </si>
  <si>
    <t>Thu từ khu vực doanh nghiệp nhà nước do địa phương quản lý</t>
  </si>
  <si>
    <t>Thu từ khu vực kinh tế ngoài quốc doanh</t>
  </si>
  <si>
    <t>Thu Phí, lệ phí</t>
  </si>
  <si>
    <t>Bao gồm: - Phí, lệ phí do cơ quan nhà nước trung ương thu</t>
  </si>
  <si>
    <t xml:space="preserve">  -Phí, lệ phí do cơ quan nhà nước địa phương thu; trong đó:</t>
  </si>
  <si>
    <t>Thu Tiền sử dụng đất</t>
  </si>
  <si>
    <t>Thu tiền thuê đất, mặt nước</t>
  </si>
  <si>
    <t>Thu tiền cho thuê và bán nhà ở thuộc sở hữu nhà nước</t>
  </si>
  <si>
    <t>Thu từ quỹ đất công ích và thu hoa lợi công sản khác</t>
  </si>
  <si>
    <t>Thu từ hoạt động xổ số kiến thiết (kể cả hoạt động xổ số điện toán)</t>
  </si>
  <si>
    <t xml:space="preserve">Các khoản huy động đóng góp </t>
  </si>
  <si>
    <t>Chi hoàn trả ngân sách cấp trên</t>
  </si>
  <si>
    <t>Chi trả nợ gốc</t>
  </si>
  <si>
    <t>Từ nguồn vay để trả nợ gốc</t>
  </si>
  <si>
    <t xml:space="preserve">Vốn đầu tư phát triển </t>
  </si>
  <si>
    <t>Chương trình MTQG xây dựng nông thôn mới</t>
  </si>
  <si>
    <t>Chương trình MTQG giảm nghèo bền vững</t>
  </si>
  <si>
    <t>Vốn sự nghiệp</t>
  </si>
  <si>
    <t>CHI TRẢ NỢ GỐC</t>
  </si>
  <si>
    <t xml:space="preserve">Dự toán </t>
  </si>
  <si>
    <t>Chi chương trình MTQG</t>
  </si>
  <si>
    <t>Sở Kế hoạch và Đầu tư</t>
  </si>
  <si>
    <t>Sở Khoa học và Công nghệ</t>
  </si>
  <si>
    <t>Sở Tài chính</t>
  </si>
  <si>
    <t>Sở Giáo dục và Đào tạo</t>
  </si>
  <si>
    <t>Sở Y tế</t>
  </si>
  <si>
    <t>Sở Tài nguyên và Môi trường</t>
  </si>
  <si>
    <t>Sở Nội vụ</t>
  </si>
  <si>
    <t>Ban Dân tộc</t>
  </si>
  <si>
    <t>chi trả nợ lãi các khoản do chính quyền địa phương vay</t>
  </si>
  <si>
    <t>chi bổ sung quỹ dự trữ tài chính</t>
  </si>
  <si>
    <t>chi chuyển nguồn sang ngân sách năm sau</t>
  </si>
  <si>
    <t>Chi bổ sung có mục tiêu cho ngân sách huyện</t>
  </si>
  <si>
    <t>UBND thành phố Phan Rang-Tháp Chàm</t>
  </si>
  <si>
    <t>UBND huyện Ninh Phước</t>
  </si>
  <si>
    <t>UBND huyện Thuận Nam</t>
  </si>
  <si>
    <t>UBND huyện Ninh Hải</t>
  </si>
  <si>
    <t>UBND huyện Ninh Sơn</t>
  </si>
  <si>
    <t>UBND huyện Thuận Bắc</t>
  </si>
  <si>
    <t>UBND huyện Bác Ái</t>
  </si>
  <si>
    <t>Sở Nông nghiệp và PNTN</t>
  </si>
  <si>
    <t>Văn phòng Điều phối xây dựng nông thôn mới</t>
  </si>
  <si>
    <t>Biểu số 68/CK-NSNN</t>
  </si>
  <si>
    <t>Thu vay của ngân sách tỉnh (vay lại của Chính phủ)</t>
  </si>
  <si>
    <t xml:space="preserve">      ỦY BAN NHÂN DÂN</t>
  </si>
  <si>
    <t>Đơn vị: Đồng</t>
  </si>
  <si>
    <t>Số TT</t>
  </si>
  <si>
    <t>Tổng thu NSNN</t>
  </si>
  <si>
    <t>So sánh QT/DT (%)</t>
  </si>
  <si>
    <t>Thu NSĐP</t>
  </si>
  <si>
    <t>Thu ngân sách NSĐP</t>
  </si>
  <si>
    <t xml:space="preserve">TỔNG THU CÂN ĐỐI NGÂN SÁCH NHÀ NƯỚC </t>
  </si>
  <si>
    <t>Trong đó: - Thu từ hàng hóa nhập khẩu</t>
  </si>
  <si>
    <t>- Thu từ hàng hóa sản xuất trong nước</t>
  </si>
  <si>
    <t>Thu cổ tức và lợi nhuận sau thuế</t>
  </si>
  <si>
    <t>Thuế giá trị gia tăng hàng nhập khẩu</t>
  </si>
  <si>
    <t>Thuế bảo vệ môi trường do cơ quan hải quan thực hiện</t>
  </si>
  <si>
    <t>Thu viện trợ (không kể viện trợ về cho vay lại)</t>
  </si>
  <si>
    <t>THU CHUYỂN NGUỒN</t>
  </si>
  <si>
    <t xml:space="preserve">THU KẾT DƯ NGÂN SÁCH </t>
  </si>
  <si>
    <t>Dự toán năm</t>
  </si>
  <si>
    <t>Bao gồm</t>
  </si>
  <si>
    <t xml:space="preserve">Ngân sách cấp tỉnh </t>
  </si>
  <si>
    <t xml:space="preserve">Ngân sách huyện </t>
  </si>
  <si>
    <t xml:space="preserve">Ngân sách 
cấp tỉnh </t>
  </si>
  <si>
    <t xml:space="preserve">Ngân sách
 huyện </t>
  </si>
  <si>
    <t>Ngân sách địa phương</t>
  </si>
  <si>
    <t>Ngân sách huyện</t>
  </si>
  <si>
    <t>Trong đó: Chia theo lĩnh vực</t>
  </si>
  <si>
    <t>Chi đầu tư và hỗ trợ vốn cho các doanh nghiệp cung cấp sản phẩm, dịch vụ công ích do Nhà nước đặt hàng, các tổ chức kinh tế, các tổ chức tài chính của địa phương theo quy định của pháp luật</t>
  </si>
  <si>
    <t>CHI HOÀN TRẢ NGÂN SÁCH CẤP TRÊN</t>
  </si>
  <si>
    <t>Tổng chi ngân sách địa phương</t>
  </si>
  <si>
    <t>Chi ngân sách cấp tỉnh theo lĩnh vực</t>
  </si>
  <si>
    <t>Chi đầu tư và hỗ trợ vốn cho các doanh nghiệp cung cấp sản phẩm, dịch vụ công ích do Nhà ước đặt hàng, các tổ chức kinh tế, các tổ chức tài chính của địa phương theo quy định của pháp luật</t>
  </si>
  <si>
    <t>Sở Giao thông - Vận tải</t>
  </si>
  <si>
    <t>Hội liên hiệp phụ nữ tỉnh Ninh Thuận</t>
  </si>
  <si>
    <t>Hội Cựu chiến binh tỉnh Ninh Thuận</t>
  </si>
  <si>
    <t>Ban Đại diện Hội người cao tuổi tỉnh Ninh Thuận</t>
  </si>
  <si>
    <t>Hội nạn nhân chất độc da cam/dioxin tỉnh Ninh Thuận</t>
  </si>
  <si>
    <t>Ban Chuẩn bị dự án Tam nông giai đoạn 2 tỉnh Ninh Thuận</t>
  </si>
  <si>
    <t>Hội Làm vườn tỉnh Ninh Thuận</t>
  </si>
  <si>
    <t>Trường Chính trị</t>
  </si>
  <si>
    <t>Dự toán khác</t>
  </si>
  <si>
    <t>Nội dung (1)</t>
  </si>
  <si>
    <t>Chia ra</t>
  </si>
  <si>
    <t>Vốn 
trong nước</t>
  </si>
  <si>
    <t>Chương trình mục tiêu quốc gia xây dựng Nông thôn mới</t>
  </si>
  <si>
    <t>Chương trình mục tiêu quốc gia giảm nghèo bền vững</t>
  </si>
  <si>
    <t xml:space="preserve">Biểu số 62/CK-NSNN </t>
  </si>
  <si>
    <t xml:space="preserve">   +Phí  BVMT đối với khai thác khoáng sản</t>
  </si>
  <si>
    <t xml:space="preserve">   + Lệ phí Môn bài </t>
  </si>
  <si>
    <t>Thuế tiêu thụ đặc biệt thu từ hàng hóa nhập khẩu</t>
  </si>
  <si>
    <t xml:space="preserve">THU TỪ QUỸ DỰ TRỮ TÀI CHÍNH </t>
  </si>
  <si>
    <t>Thu từ dầu thô</t>
  </si>
  <si>
    <t>TT</t>
  </si>
  <si>
    <t>Nội dung</t>
  </si>
  <si>
    <t>Trong đó: Chia theo nguồn vốn</t>
  </si>
  <si>
    <t>Chi đầu tư từ nguồn thu tiền sử dụng đất</t>
  </si>
  <si>
    <t>Chi đầu tư từ nguồn thu xổ số kiến thiết</t>
  </si>
  <si>
    <t xml:space="preserve">Chi bổ sung có mục tiêu từ ngân sách tỉnh cho ngân sách huyện, thành phố thực hiện nhiệm vụ chi thường xuyên </t>
  </si>
  <si>
    <t>1.1</t>
  </si>
  <si>
    <t>1.2</t>
  </si>
  <si>
    <t>1.3</t>
  </si>
  <si>
    <t>1.4</t>
  </si>
  <si>
    <t>1.5</t>
  </si>
  <si>
    <t>1.6</t>
  </si>
  <si>
    <t>1.7</t>
  </si>
  <si>
    <t>1.8</t>
  </si>
  <si>
    <t>1.9</t>
  </si>
  <si>
    <t>1.10</t>
  </si>
  <si>
    <t>1.11</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</si>
  <si>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</si>
  <si>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</si>
  <si>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</si>
  <si>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</si>
  <si>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</si>
  <si>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</si>
  <si>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</si>
  <si>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</si>
  <si>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</si>
  <si>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thường xuyên khác</t>
  </si>
  <si>
    <t>Liên minh hợp tác xã tỉnh Ninh Thuận</t>
  </si>
  <si>
    <t>Hội Nông dân</t>
  </si>
  <si>
    <t>BCH Liên hiệp các Hội khoa học và kỹ thuật tỉnh Ninh Thuận</t>
  </si>
  <si>
    <t xml:space="preserve">Hội Liên hiệp Văn học nghệ thuật </t>
  </si>
  <si>
    <t xml:space="preserve">Hội Kiến trúc sư </t>
  </si>
  <si>
    <t>Hội người mù</t>
  </si>
  <si>
    <t>Hội Đông y</t>
  </si>
  <si>
    <t>Hội Cựu Thanh niên xung phong</t>
  </si>
  <si>
    <t>Ban an toàn giao thông</t>
  </si>
  <si>
    <t>Ban Xây dựng năng lực và Thực hiện các dự án ODA ngành nước tỉnh Ninh Thuận</t>
  </si>
  <si>
    <t>CHI TRẢ NỢ LÃI CÁC KHOẢN DO CHÍNH QUYỀN ĐỊA PHƯƠNG VAY (2)</t>
  </si>
  <si>
    <t>CHI BỔ SUNG QUỸ DỰ TRỮ TÀI CHÍNH (2)</t>
  </si>
  <si>
    <t>CHI BỔ SUNG CÓ MỤC TIÊU CHO NGÂN SÁCH CẤP DƯỚI (3)</t>
  </si>
  <si>
    <t>Chi đầu tư phát triển 
(Không kể chương trình MTQG)</t>
  </si>
  <si>
    <t>Chi thường xuyên
 (Không kể chương trình MTQG)</t>
  </si>
  <si>
    <t>Chi thường xuyên 
(Không kể chương trình MTQG)</t>
  </si>
  <si>
    <t>Chi chuyển nguồn sang ngân sách năm sau</t>
  </si>
  <si>
    <t>Chi bổ sung cân đối cho ngân sách cấp dưới</t>
  </si>
  <si>
    <t>Ngân sách huyện (xã)</t>
  </si>
  <si>
    <t xml:space="preserve">Thuế giá trị gia tăng </t>
  </si>
  <si>
    <t xml:space="preserve">Thuế thu nhập doanh nghiệp </t>
  </si>
  <si>
    <t>Thu từ thu nhập sau thuế</t>
  </si>
  <si>
    <t>Thuế tiêu thụ đặc biệt</t>
  </si>
  <si>
    <t>Thuế tài nguyên</t>
  </si>
  <si>
    <t>Thuế môn bài</t>
  </si>
  <si>
    <t xml:space="preserve">Thuế tiêu thụ đặc biệt </t>
  </si>
  <si>
    <t>Thuế thu nhập doanh nghiệp</t>
  </si>
  <si>
    <t xml:space="preserve">Thu từ khí thiên nhiên </t>
  </si>
  <si>
    <t>Tiền thuê mặt đất mặt nước</t>
  </si>
  <si>
    <t>Thuế giá trị gia tăng</t>
  </si>
  <si>
    <t>TỈNH NINH THUẬN</t>
  </si>
  <si>
    <t>ỦY BAN NHÂN DÂN</t>
  </si>
  <si>
    <t>CÂN ĐỐI NGÂN SÁCH ĐỊA PHƯƠNG NĂM 2021</t>
  </si>
  <si>
    <t>QUYẾT TOÁN THU NGÂN SÁCH NHÀ NƯỚC NĂM 2021</t>
  </si>
  <si>
    <t>QUYẾT TOÁN CHI NGÂN SÁCH ĐỊA PHƯƠNG, CHI NGÂN SÁCH CẤP TỈNH
VÀ CHI NGÂN SÁCH HUYỆN THEO CƠ CẤU CHI NĂM 2021</t>
  </si>
  <si>
    <t>QUYẾT TOÁN CHI NGÂN SÁCH CẤP TỈNH THEO TỪNG LĨNH VỰC NĂM 2021</t>
  </si>
  <si>
    <t>Chi nộp Ngân sách cấp trên</t>
  </si>
  <si>
    <t>QUYẾT TOÁN CHI NGÂN SÁCH CẤP TỈNH THEO CHO TỪNG CƠ QUAN, TỔ CHỨC NĂM 2021</t>
  </si>
  <si>
    <t>Văn phòng Đoàn đại biểu Quốc hội và HĐND tỉnh Ninh Thuận</t>
  </si>
  <si>
    <t>Văn phòng Uỷ ban nhân dân tỉnh Ninh Thuận</t>
  </si>
  <si>
    <t xml:space="preserve">Sở Nông nghiệp và Phát triển nông thôn </t>
  </si>
  <si>
    <t xml:space="preserve">Sở Tư pháp </t>
  </si>
  <si>
    <t>Sở Công thương tỉnh Ninh Thuận</t>
  </si>
  <si>
    <t>Sở Xây dựng tỉnh Ninh Thuận</t>
  </si>
  <si>
    <t xml:space="preserve">Sở Giáo dục và Đào tạo </t>
  </si>
  <si>
    <t>Sở Lao động Thương binh và Xã hội</t>
  </si>
  <si>
    <t xml:space="preserve">Sở Văn hóa Thể thao và Du lịch </t>
  </si>
  <si>
    <t>Sở Thông tin và Truyền thông</t>
  </si>
  <si>
    <t>Thanh tra Nhà nước</t>
  </si>
  <si>
    <t>Đài phát thanh và truyền hình</t>
  </si>
  <si>
    <t>BQL các khu công nghiệp tỉnh Ninh Thuận</t>
  </si>
  <si>
    <t>Văn phòng Tỉnh ủy</t>
  </si>
  <si>
    <t>Uỷ ban mặt trận TQVN tỉnh Ninh Thuận</t>
  </si>
  <si>
    <t>Tỉnh Đoàn thanh niên CSHCM Ninh Thuận</t>
  </si>
  <si>
    <t>Hội Nhà báo tỉnh Ninh Thuận</t>
  </si>
  <si>
    <t>Hội Luật gia tỉnh Ninh Thuận</t>
  </si>
  <si>
    <t>Hội  Chữ thập đỏ tỉnh Ninh Thuận</t>
  </si>
  <si>
    <t xml:space="preserve">Hội Khuyến học </t>
  </si>
  <si>
    <t>Hội người tù yêu nước</t>
  </si>
  <si>
    <t xml:space="preserve">Các đơn vị có vốn nhà nước nắm giữ 100% vốn điều lệ </t>
  </si>
  <si>
    <t>Trường Cao đẳng nghề Ninh Thuận</t>
  </si>
  <si>
    <t>Vườn Quốc gia Núi Chúa</t>
  </si>
  <si>
    <t xml:space="preserve">Vườn Quốc gia Phước Bình </t>
  </si>
  <si>
    <t xml:space="preserve">Bộ Chỉ huy Quân sự tỉnh </t>
  </si>
  <si>
    <t xml:space="preserve">Công an tỉnh </t>
  </si>
  <si>
    <t>Văn phòng Điều phối Chương trình xây dựng nông thôn mới giai đoạn 2016 - 2020 tỉnh Ninh Thuận</t>
  </si>
  <si>
    <t>Ban Chỉ huy Phòng  chống thiên tai và tìm kiếm cứu nạn</t>
  </si>
  <si>
    <t>Ban Quản lý Dự án An ninh y tế khu vực tiểu vùng Mê Kông mở rộng tỉnh Ninh Thuận</t>
  </si>
  <si>
    <t>Ban Giảm nhẹ rủi ro và tăng cường khả năng chống chịu thiên tai lấy trẻ em làm trung tâm tỉnh Ninh Thuận</t>
  </si>
  <si>
    <t>Tòa án nhân dân</t>
  </si>
  <si>
    <t xml:space="preserve">Bảo hiểm xã hội tỉnh </t>
  </si>
  <si>
    <t xml:space="preserve">BQL Công trình Dân dụng và công nghiệp tỉnh </t>
  </si>
  <si>
    <t>Các đơn vị khác</t>
  </si>
  <si>
    <t>QUYẾT TOÁN CHI BỔ SUNG TỪ NGÂN SÁCH CẤP TỈNH CHO NGÂN SÁCH HUYỆN NĂM 2021</t>
  </si>
  <si>
    <t>QUYẾT TOÁN CHI CHƯƠNG TRÌNH MỤC TIÊU QUỐC GIA NGÂN SÁCH CẤP TỈNH VÀ NGÂN SÁCH CẤP HUYỆN NĂM 2021</t>
  </si>
  <si>
    <t>TỔNG SỐ  (A+B+C+D)</t>
  </si>
  <si>
    <t xml:space="preserve">      TỈNH NINH THUẬN</t>
  </si>
  <si>
    <t>(Kèm theo Quyết định số       /QĐ-UBND ngày    tháng 01 năm 2023 của Ủy ban nhân dân tỉnh)</t>
  </si>
  <si>
    <t>(Kèm theo Quyết định số       /QĐ-UBND ngày    tháng 01 năm 2023 
của Ủy ban nhân dân tỉnh)</t>
  </si>
  <si>
    <t>(Kèm theo Quyết định số       /QĐ-UBND ngày    tháng 01 năm 2023
của Ủy ban nhân dân tỉnh)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</si>
</sst>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 _₫_-;\-* #,##0.00\ _₫_-;_-* &quot;-&quot;??\ _₫_-;_-@_-"/>
    <numFmt numFmtId="165" formatCode="_(* #,##0_);_(* \(#,##0\);_(* &quot;-&quot;??_);_(@_)"/>
    <numFmt numFmtId="166" formatCode="#,##0;[Red]\-#,##0;&quot;&quot;;"/>
  </numFmts>
  <fonts count="27" x14ac:knownFonts="1">
    <font>
      <sz val="11"/>
      <color theme="1"/>
      <name val="Calibri"/>
      <family val="2"/>
      <charset val="163"/>
      <scheme val="minor"/>
    </font>
    <font>
      <sz val="11"/>
      <color theme="1"/>
      <name val="Calibri"/>
      <family val="2"/>
      <scheme val="minor"/>
    </font>
    <font>
      <b/>
      <sz val="14"/>
      <color rgb="FF000000"/>
      <name val="Calibri Light"/>
      <family val="1"/>
      <charset val="163"/>
      <scheme val="major"/>
    </font>
    <font>
      <b/>
      <sz val="12"/>
      <name val="Times New Roman"/>
      <family val="1"/>
    </font>
    <font>
      <sz val="12"/>
      <name val="Times New Roman"/>
      <family val="1"/>
    </font>
    <font>
      <sz val="11"/>
      <color theme="1"/>
      <name val="Calibri"/>
      <family val="2"/>
      <charset val="163"/>
      <scheme val="minor"/>
    </font>
    <font>
      <sz val="13"/>
      <name val="Times New Roman"/>
      <family val="1"/>
    </font>
    <font>
      <sz val="11"/>
      <color theme="1"/>
      <name val="Calibri"/>
      <family val="2"/>
      <scheme val="minor"/>
    </font>
    <font>
      <sz val="11"/>
      <color indexed="8"/>
      <name val="Arial"/>
      <family val="2"/>
    </font>
    <font>
      <b/>
      <sz val="9"/>
      <color indexed="81"/>
      <name val="Tahoma"/>
      <family val="2"/>
    </font>
    <font>
      <sz val="9"/>
      <color indexed="81"/>
      <name val="Tahoma"/>
      <family val="2"/>
    </font>
    <font>
      <sz val="10"/>
      <name val="VNI-Times"/>
    </font>
    <font>
      <b/>
      <sz val="14"/>
      <name val="Times New Roman"/>
      <family val="1"/>
    </font>
    <font>
      <sz val="14"/>
      <name val="Times New Roman"/>
      <family val="1"/>
    </font>
    <font>
      <sz val="14"/>
      <color theme="1"/>
      <name val="Times New Roman"/>
      <family val="1"/>
    </font>
    <font>
      <b/>
      <sz val="14"/>
      <color rgb="FF000000"/>
      <name val="Times New Roman"/>
      <family val="1"/>
    </font>
    <font>
      <i/>
      <sz val="14"/>
      <color rgb="FF000000"/>
      <name val="Times New Roman"/>
      <family val="1"/>
    </font>
    <font>
      <b/>
      <sz val="14"/>
      <color theme="1"/>
      <name val="Times New Roman"/>
      <family val="1"/>
    </font>
    <font>
      <sz val="12"/>
      <color indexed="8"/>
      <name val="Times New Roman"/>
      <family val="1"/>
    </font>
    <font>
      <b/>
      <i/>
      <sz val="11"/>
      <name val="Times New Roman"/>
      <family val="1"/>
    </font>
    <font>
      <i/>
      <sz val="14"/>
      <name val="Times New Roman"/>
      <family val="1"/>
    </font>
    <font>
      <b/>
      <i/>
      <sz val="14"/>
      <name val="Times New Roman"/>
      <family val="1"/>
    </font>
    <font>
      <b/>
      <sz val="14"/>
      <color indexed="8"/>
      <name val="Times New Roman"/>
      <family val="1"/>
    </font>
    <font>
      <sz val="14"/>
      <color indexed="8"/>
      <name val="Times New Roman"/>
      <family val="1"/>
    </font>
    <font>
      <i/>
      <sz val="14"/>
      <color theme="1"/>
      <name val="Times New Roman"/>
      <family val="1"/>
    </font>
    <font>
      <b/>
      <i/>
      <sz val="14"/>
      <color theme="1"/>
      <name val="Times New Roman"/>
      <family val="1"/>
    </font>
    <font>
      <i/>
      <sz val="14"/>
      <color indexed="8"/>
      <name val="Times New Roman"/>
      <family val="1"/>
    </font>
  </fonts>
  <fills count="3">
    <fill>
      <patternFill patternType="none"/>
    </fill>
    <fill>
      <patternFill patternType="gray125"/>
    </fill>
    <fill>
      <patternFill patternType="solid">
        <fgColor indexed="9"/>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thin">
        <color indexed="64"/>
      </bottom>
      <diagonal/>
    </border>
    <border>
      <left style="thin">
        <color indexed="64"/>
      </left>
      <right/>
      <top/>
      <bottom/>
      <diagonal/>
    </border>
  </borders>
  <cellStyleXfs count="8">
    <xf numFmtId="0" fontId="0" fillId="0" borderId="0"/>
    <xf numFmtId="164" fontId="5" fillId="0" borderId="0" applyFont="0" applyFill="0" applyBorder="0" applyAlignment="0" applyProtection="0"/>
    <xf numFmtId="9" fontId="5" fillId="0" borderId="0" applyFont="0" applyFill="0" applyBorder="0" applyAlignment="0" applyProtection="0"/>
    <xf numFmtId="0" fontId="6" fillId="0" borderId="0"/>
    <xf numFmtId="0" fontId="7" fillId="0" borderId="0"/>
    <xf numFmtId="43" fontId="8" fillId="0" borderId="0" applyFont="0" applyFill="0" applyBorder="0" applyAlignment="0" applyProtection="0"/>
    <xf numFmtId="0" fontId="11" fillId="0" borderId="0"/>
    <xf numFmtId="43" fontId="1" fillId="0" borderId="0" applyFont="0" applyFill="0" applyBorder="0" applyAlignment="0" applyProtection="0"/>
  </cellStyleXfs>
  <cellXfs count="170">
    <xf numFmtId="0" fontId="0" fillId="0" borderId="0" xfId="0"/>
    <xf numFmtId="0" fontId="4" fillId="0" borderId="0" xfId="0" applyFont="1" applyAlignment="1">
      <alignment vertical="center"/>
    </xf>
    <xf numFmtId="0" fontId="12" fillId="0" borderId="0" xfId="0" applyFont="1" applyAlignment="1">
      <alignment horizontal="left"/>
    </xf>
    <xf numFmtId="3" fontId="4" fillId="0" borderId="1" xfId="0" applyNumberFormat="1" applyFont="1" applyBorder="1" applyAlignment="1">
      <alignment vertical="center" wrapText="1"/>
    </xf>
    <xf numFmtId="0" fontId="12" fillId="0" borderId="0" xfId="0" applyFont="1"/>
    <xf numFmtId="0" fontId="3" fillId="0" borderId="0" xfId="0" applyFont="1" applyAlignment="1">
      <alignment vertical="center"/>
    </xf>
    <xf numFmtId="3" fontId="4" fillId="0" borderId="1" xfId="0" applyNumberFormat="1" applyFont="1" applyBorder="1" applyAlignment="1">
      <alignment vertical="center"/>
    </xf>
    <xf numFmtId="3" fontId="4" fillId="0" borderId="1" xfId="1" applyNumberFormat="1" applyFont="1" applyFill="1" applyBorder="1" applyAlignment="1">
      <alignment vertical="center"/>
    </xf>
    <xf numFmtId="3" fontId="4" fillId="0" borderId="1" xfId="1" applyNumberFormat="1" applyFont="1" applyBorder="1" applyAlignment="1">
      <alignment vertical="center"/>
    </xf>
    <xf numFmtId="0" fontId="12"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3" fontId="13" fillId="0" borderId="1" xfId="0" applyNumberFormat="1" applyFont="1" applyBorder="1" applyAlignment="1">
      <alignment horizontal="center" vertical="center" wrapText="1"/>
    </xf>
    <xf numFmtId="0" fontId="12" fillId="0" borderId="1" xfId="0" applyFont="1" applyBorder="1" applyAlignment="1">
      <alignment vertical="center" wrapText="1"/>
    </xf>
    <xf numFmtId="9" fontId="13" fillId="0" borderId="1" xfId="0" applyNumberFormat="1" applyFont="1" applyBorder="1" applyAlignment="1">
      <alignment vertical="center" wrapText="1"/>
    </xf>
    <xf numFmtId="0" fontId="13" fillId="0" borderId="1" xfId="0" applyFont="1" applyBorder="1" applyAlignment="1">
      <alignment vertical="center" wrapText="1"/>
    </xf>
    <xf numFmtId="0" fontId="13" fillId="0" borderId="1" xfId="0" applyFont="1" applyBorder="1" applyAlignment="1">
      <alignment wrapText="1"/>
    </xf>
    <xf numFmtId="9" fontId="12" fillId="0" borderId="1" xfId="0" applyNumberFormat="1" applyFont="1" applyBorder="1" applyAlignment="1">
      <alignment vertical="center" wrapText="1"/>
    </xf>
    <xf numFmtId="3" fontId="14" fillId="0" borderId="0" xfId="0" applyNumberFormat="1" applyFont="1"/>
    <xf numFmtId="0" fontId="15" fillId="0" borderId="0" xfId="0" applyFont="1" applyAlignment="1">
      <alignment horizontal="right" vertical="center"/>
    </xf>
    <xf numFmtId="0" fontId="14" fillId="0" borderId="0" xfId="0" applyFont="1"/>
    <xf numFmtId="0" fontId="16" fillId="0" borderId="0" xfId="0" applyFont="1" applyAlignment="1">
      <alignment horizontal="right" vertical="center"/>
    </xf>
    <xf numFmtId="0" fontId="12" fillId="0" borderId="1" xfId="0" applyFont="1" applyBorder="1" applyAlignment="1">
      <alignment horizontal="left" vertical="center" wrapText="1"/>
    </xf>
    <xf numFmtId="3" fontId="12" fillId="0" borderId="1" xfId="0" applyNumberFormat="1" applyFont="1" applyBorder="1" applyAlignment="1">
      <alignment horizontal="right" vertical="center" wrapText="1"/>
    </xf>
    <xf numFmtId="10" fontId="12" fillId="0" borderId="1" xfId="0" applyNumberFormat="1" applyFont="1" applyBorder="1" applyAlignment="1">
      <alignment horizontal="center" vertical="center" wrapText="1"/>
    </xf>
    <xf numFmtId="3" fontId="13" fillId="0" borderId="1" xfId="0" applyNumberFormat="1" applyFont="1" applyBorder="1" applyAlignment="1">
      <alignment horizontal="right" vertical="center" wrapText="1"/>
    </xf>
    <xf numFmtId="10" fontId="13" fillId="0" borderId="1" xfId="0" applyNumberFormat="1" applyFont="1" applyBorder="1" applyAlignment="1">
      <alignment horizontal="center" vertical="center" wrapText="1"/>
    </xf>
    <xf numFmtId="3" fontId="13" fillId="0" borderId="1" xfId="0" applyNumberFormat="1" applyFont="1" applyBorder="1" applyAlignment="1">
      <alignment horizontal="right"/>
    </xf>
    <xf numFmtId="0" fontId="17" fillId="0" borderId="0" xfId="0" applyFont="1"/>
    <xf numFmtId="3" fontId="14" fillId="0" borderId="1" xfId="0" applyNumberFormat="1" applyFont="1" applyBorder="1" applyAlignment="1">
      <alignment horizontal="right"/>
    </xf>
    <xf numFmtId="0" fontId="17" fillId="0" borderId="1" xfId="0" applyFont="1" applyBorder="1" applyAlignment="1">
      <alignment horizontal="center"/>
    </xf>
    <xf numFmtId="0" fontId="17" fillId="0" borderId="1" xfId="0" applyFont="1" applyBorder="1" applyAlignment="1">
      <alignment wrapText="1"/>
    </xf>
    <xf numFmtId="3" fontId="17" fillId="0" borderId="1" xfId="0" applyNumberFormat="1" applyFont="1" applyBorder="1" applyAlignment="1">
      <alignment horizontal="right"/>
    </xf>
    <xf numFmtId="0" fontId="17" fillId="0" borderId="1" xfId="0" applyFont="1" applyBorder="1"/>
    <xf numFmtId="3" fontId="17" fillId="0" borderId="1" xfId="0" applyNumberFormat="1" applyFont="1" applyBorder="1"/>
    <xf numFmtId="0" fontId="4" fillId="0" borderId="0" xfId="0" applyFont="1" applyAlignment="1">
      <alignment vertical="center" wrapText="1"/>
    </xf>
    <xf numFmtId="0" fontId="2" fillId="0" borderId="0" xfId="0" applyFont="1" applyAlignment="1">
      <alignment horizontal="center" vertical="center"/>
    </xf>
    <xf numFmtId="0" fontId="12" fillId="0" borderId="1" xfId="0" applyFont="1" applyBorder="1" applyAlignment="1">
      <alignment horizontal="center" wrapText="1"/>
    </xf>
    <xf numFmtId="4" fontId="12" fillId="0" borderId="1" xfId="1" applyNumberFormat="1" applyFont="1" applyBorder="1"/>
    <xf numFmtId="0" fontId="4" fillId="0" borderId="1" xfId="0" applyFont="1" applyBorder="1" applyAlignment="1">
      <alignment vertical="center"/>
    </xf>
    <xf numFmtId="0" fontId="13" fillId="0" borderId="0" xfId="0" applyFont="1"/>
    <xf numFmtId="0" fontId="12" fillId="0" borderId="0" xfId="0" applyFont="1" applyAlignment="1">
      <alignment horizontal="right"/>
    </xf>
    <xf numFmtId="0" fontId="12" fillId="0" borderId="0" xfId="0" applyFont="1" applyAlignment="1">
      <alignment horizontal="center" wrapText="1"/>
    </xf>
    <xf numFmtId="0" fontId="20" fillId="0" borderId="0" xfId="0" applyFont="1" applyAlignment="1">
      <alignment horizontal="right"/>
    </xf>
    <xf numFmtId="0" fontId="13" fillId="0" borderId="0" xfId="0" applyFont="1" applyAlignment="1">
      <alignment wrapText="1"/>
    </xf>
    <xf numFmtId="0" fontId="13" fillId="0" borderId="0" xfId="0" applyFont="1" applyAlignment="1">
      <alignment horizontal="center"/>
    </xf>
    <xf numFmtId="166" fontId="12" fillId="0" borderId="1" xfId="0" applyNumberFormat="1" applyFont="1" applyBorder="1" applyAlignment="1">
      <alignment vertical="center" wrapText="1"/>
    </xf>
    <xf numFmtId="9" fontId="12" fillId="0" borderId="1" xfId="2" applyFont="1" applyFill="1" applyBorder="1" applyAlignment="1">
      <alignment vertical="center" wrapText="1"/>
    </xf>
    <xf numFmtId="3" fontId="13" fillId="0" borderId="1" xfId="0" applyNumberFormat="1" applyFont="1" applyBorder="1" applyAlignment="1">
      <alignment vertical="center" wrapText="1"/>
    </xf>
    <xf numFmtId="9" fontId="13" fillId="0" borderId="1" xfId="2" applyFont="1" applyFill="1" applyBorder="1" applyAlignment="1">
      <alignment vertical="center" wrapText="1"/>
    </xf>
    <xf numFmtId="0" fontId="13" fillId="0" borderId="1" xfId="0" quotePrefix="1" applyFont="1" applyBorder="1" applyAlignment="1">
      <alignment vertical="center" wrapText="1"/>
    </xf>
    <xf numFmtId="0" fontId="20" fillId="0" borderId="1" xfId="0" applyFont="1" applyBorder="1" applyAlignment="1">
      <alignment vertical="center" wrapText="1"/>
    </xf>
    <xf numFmtId="0" fontId="21" fillId="0" borderId="0" xfId="0" applyFont="1"/>
    <xf numFmtId="0" fontId="20" fillId="0" borderId="0" xfId="0" applyFont="1"/>
    <xf numFmtId="0" fontId="13"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3" fontId="12" fillId="0" borderId="1" xfId="0" applyNumberFormat="1" applyFont="1" applyBorder="1" applyAlignment="1">
      <alignment vertical="center" wrapText="1"/>
    </xf>
    <xf numFmtId="3" fontId="20" fillId="0" borderId="0" xfId="0" applyNumberFormat="1" applyFont="1" applyAlignment="1">
      <alignment horizontal="center"/>
    </xf>
    <xf numFmtId="0" fontId="20" fillId="0" borderId="0" xfId="0" applyFont="1" applyAlignment="1">
      <alignment horizontal="center"/>
    </xf>
    <xf numFmtId="0" fontId="13" fillId="0" borderId="0" xfId="0" applyFont="1" applyAlignment="1">
      <alignment horizontal="center" vertical="center"/>
    </xf>
    <xf numFmtId="3" fontId="13" fillId="0" borderId="0" xfId="0" applyNumberFormat="1" applyFont="1"/>
    <xf numFmtId="3" fontId="12" fillId="0" borderId="0" xfId="0" applyNumberFormat="1" applyFont="1"/>
    <xf numFmtId="3" fontId="13" fillId="0" borderId="0" xfId="0" applyNumberFormat="1" applyFont="1" applyAlignment="1">
      <alignment horizontal="center"/>
    </xf>
    <xf numFmtId="0" fontId="13" fillId="0" borderId="0" xfId="0" applyFont="1" applyAlignment="1">
      <alignment vertical="center"/>
    </xf>
    <xf numFmtId="0" fontId="13" fillId="0" borderId="1" xfId="0" quotePrefix="1" applyFont="1" applyBorder="1" applyAlignment="1">
      <alignment horizontal="center" vertical="center" wrapText="1"/>
    </xf>
    <xf numFmtId="4" fontId="13" fillId="0" borderId="1" xfId="1" applyNumberFormat="1" applyFont="1" applyBorder="1"/>
    <xf numFmtId="0" fontId="4" fillId="0" borderId="0" xfId="0" applyFont="1" applyAlignment="1">
      <alignment horizontal="center" vertical="center"/>
    </xf>
    <xf numFmtId="0" fontId="18" fillId="0" borderId="0" xfId="0" applyFont="1" applyAlignment="1">
      <alignment vertical="center"/>
    </xf>
    <xf numFmtId="0" fontId="19" fillId="0" borderId="1" xfId="0" applyFont="1" applyBorder="1" applyAlignment="1">
      <alignment horizontal="center" vertical="center"/>
    </xf>
    <xf numFmtId="0" fontId="19" fillId="0" borderId="0" xfId="0" applyFont="1" applyAlignment="1">
      <alignment horizontal="center" vertical="center"/>
    </xf>
    <xf numFmtId="165" fontId="3" fillId="0" borderId="1" xfId="1" applyNumberFormat="1" applyFont="1" applyBorder="1" applyAlignment="1">
      <alignment vertical="center"/>
    </xf>
    <xf numFmtId="9" fontId="3" fillId="0" borderId="1" xfId="2" applyFont="1" applyBorder="1" applyAlignment="1">
      <alignment vertical="center"/>
    </xf>
    <xf numFmtId="165" fontId="4" fillId="0" borderId="1" xfId="1" applyNumberFormat="1" applyFont="1" applyBorder="1" applyAlignment="1">
      <alignment vertical="center"/>
    </xf>
    <xf numFmtId="9" fontId="4" fillId="0" borderId="1" xfId="2" applyFont="1" applyBorder="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22" fillId="0" borderId="0" xfId="0" applyFont="1" applyAlignment="1">
      <alignment vertical="center"/>
    </xf>
    <xf numFmtId="0" fontId="22" fillId="0" borderId="0" xfId="0" applyFont="1" applyAlignment="1">
      <alignment horizontal="left" vertical="center"/>
    </xf>
    <xf numFmtId="0" fontId="22" fillId="0" borderId="0" xfId="0" applyFont="1" applyAlignment="1">
      <alignment horizontal="right" vertical="center"/>
    </xf>
    <xf numFmtId="0" fontId="13" fillId="0" borderId="0" xfId="0" applyFont="1" applyAlignment="1">
      <alignment vertical="center" wrapText="1"/>
    </xf>
    <xf numFmtId="0" fontId="23" fillId="0" borderId="0" xfId="0" applyFont="1" applyAlignment="1">
      <alignment vertical="center"/>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12" fillId="0" borderId="1" xfId="0" applyFont="1" applyBorder="1" applyAlignment="1">
      <alignment horizontal="center" vertical="center"/>
    </xf>
    <xf numFmtId="165" fontId="12" fillId="0" borderId="1" xfId="1" applyNumberFormat="1" applyFont="1" applyBorder="1" applyAlignment="1">
      <alignment vertical="center" wrapText="1"/>
    </xf>
    <xf numFmtId="0" fontId="13" fillId="0" borderId="1" xfId="0" applyFont="1" applyBorder="1" applyAlignment="1">
      <alignment horizontal="center" vertical="center"/>
    </xf>
    <xf numFmtId="165" fontId="13" fillId="0" borderId="1" xfId="1" applyNumberFormat="1" applyFont="1" applyBorder="1" applyAlignment="1">
      <alignment vertical="center" wrapText="1"/>
    </xf>
    <xf numFmtId="165" fontId="4" fillId="0" borderId="0" xfId="0" applyNumberFormat="1" applyFont="1" applyAlignment="1">
      <alignment vertical="center" wrapText="1"/>
    </xf>
    <xf numFmtId="0" fontId="15" fillId="0" borderId="0" xfId="0" applyFont="1" applyAlignment="1">
      <alignment vertical="center"/>
    </xf>
    <xf numFmtId="3" fontId="14" fillId="0" borderId="0" xfId="0" applyNumberFormat="1" applyFont="1" applyAlignment="1">
      <alignment vertical="center"/>
    </xf>
    <xf numFmtId="9" fontId="14" fillId="0" borderId="0" xfId="0" applyNumberFormat="1" applyFont="1" applyAlignment="1">
      <alignment vertical="center"/>
    </xf>
    <xf numFmtId="9" fontId="15" fillId="0" borderId="0" xfId="0" applyNumberFormat="1" applyFont="1" applyAlignment="1">
      <alignment horizontal="right" vertical="center"/>
    </xf>
    <xf numFmtId="0" fontId="14" fillId="0" borderId="0" xfId="0" applyFont="1" applyAlignment="1">
      <alignment vertical="center"/>
    </xf>
    <xf numFmtId="9" fontId="16" fillId="0" borderId="0" xfId="0" applyNumberFormat="1" applyFont="1" applyAlignment="1">
      <alignment horizontal="right" vertical="center"/>
    </xf>
    <xf numFmtId="0" fontId="17" fillId="0" borderId="0" xfId="0" applyFont="1" applyAlignment="1">
      <alignment vertical="center"/>
    </xf>
    <xf numFmtId="165" fontId="14" fillId="0" borderId="1" xfId="0" applyNumberFormat="1" applyFont="1" applyBorder="1" applyAlignment="1">
      <alignment vertical="center"/>
    </xf>
    <xf numFmtId="0" fontId="12" fillId="0" borderId="1" xfId="0" applyFont="1" applyBorder="1" applyAlignment="1">
      <alignment wrapText="1"/>
    </xf>
    <xf numFmtId="165" fontId="12" fillId="0" borderId="1" xfId="1" applyNumberFormat="1" applyFont="1" applyBorder="1" applyAlignment="1">
      <alignment horizontal="center" wrapText="1"/>
    </xf>
    <xf numFmtId="9" fontId="12" fillId="0" borderId="1" xfId="2" applyFont="1" applyBorder="1" applyAlignment="1">
      <alignment horizontal="center" wrapText="1"/>
    </xf>
    <xf numFmtId="0" fontId="13" fillId="0" borderId="1" xfId="0" applyFont="1" applyBorder="1" applyAlignment="1">
      <alignment horizontal="center" wrapText="1"/>
    </xf>
    <xf numFmtId="9" fontId="13" fillId="0" borderId="1" xfId="2" applyFont="1" applyBorder="1" applyAlignment="1">
      <alignment horizontal="center" wrapText="1"/>
    </xf>
    <xf numFmtId="0" fontId="20" fillId="0" borderId="1" xfId="0" applyFont="1" applyBorder="1" applyAlignment="1">
      <alignment wrapText="1"/>
    </xf>
    <xf numFmtId="165" fontId="12" fillId="0" borderId="1" xfId="1" applyNumberFormat="1" applyFont="1" applyFill="1" applyBorder="1" applyAlignment="1">
      <alignment horizontal="center" wrapText="1"/>
    </xf>
    <xf numFmtId="165" fontId="13" fillId="0" borderId="1" xfId="1" applyNumberFormat="1" applyFont="1" applyBorder="1" applyAlignment="1">
      <alignment horizontal="center" wrapText="1"/>
    </xf>
    <xf numFmtId="0" fontId="12" fillId="0" borderId="1" xfId="3" applyFont="1" applyBorder="1" applyAlignment="1">
      <alignment horizontal="left" vertical="center"/>
    </xf>
    <xf numFmtId="165" fontId="12" fillId="0" borderId="1" xfId="1" applyNumberFormat="1" applyFont="1" applyBorder="1" applyAlignment="1">
      <alignment horizontal="left" vertical="center" wrapText="1"/>
    </xf>
    <xf numFmtId="165" fontId="24" fillId="0" borderId="1" xfId="0" applyNumberFormat="1" applyFont="1" applyBorder="1" applyAlignment="1">
      <alignment vertical="center"/>
    </xf>
    <xf numFmtId="9" fontId="20" fillId="0" borderId="1" xfId="2" applyFont="1" applyBorder="1" applyAlignment="1">
      <alignment horizontal="center" wrapText="1"/>
    </xf>
    <xf numFmtId="0" fontId="17" fillId="0" borderId="1" xfId="0" applyFont="1" applyBorder="1" applyAlignment="1">
      <alignment horizontal="center" vertical="center"/>
    </xf>
    <xf numFmtId="4" fontId="12" fillId="0" borderId="1" xfId="0" applyNumberFormat="1" applyFont="1" applyBorder="1" applyAlignment="1">
      <alignment wrapText="1"/>
    </xf>
    <xf numFmtId="2" fontId="12" fillId="0" borderId="1" xfId="0" applyNumberFormat="1" applyFont="1" applyBorder="1"/>
    <xf numFmtId="0" fontId="13" fillId="0" borderId="1" xfId="0" applyFont="1" applyBorder="1" applyAlignment="1">
      <alignment horizontal="center"/>
    </xf>
    <xf numFmtId="4" fontId="13" fillId="0" borderId="1" xfId="0" applyNumberFormat="1" applyFont="1" applyBorder="1"/>
    <xf numFmtId="4" fontId="13" fillId="0" borderId="1" xfId="0" applyNumberFormat="1" applyFont="1" applyBorder="1" applyAlignment="1">
      <alignment horizontal="right"/>
    </xf>
    <xf numFmtId="2" fontId="13" fillId="0" borderId="1" xfId="0" applyNumberFormat="1" applyFont="1" applyBorder="1"/>
    <xf numFmtId="4" fontId="12" fillId="0" borderId="1" xfId="1" applyNumberFormat="1" applyFont="1" applyBorder="1" applyAlignment="1">
      <alignment vertical="center" wrapText="1"/>
    </xf>
    <xf numFmtId="4" fontId="13" fillId="0" borderId="1" xfId="1" applyNumberFormat="1" applyFont="1" applyBorder="1" applyAlignment="1">
      <alignment vertical="center" wrapText="1"/>
    </xf>
    <xf numFmtId="4" fontId="14" fillId="0" borderId="1" xfId="0" applyNumberFormat="1" applyFont="1" applyBorder="1"/>
    <xf numFmtId="0" fontId="12" fillId="0" borderId="1" xfId="0" applyFont="1" applyBorder="1"/>
    <xf numFmtId="4" fontId="12" fillId="0" borderId="1" xfId="0" applyNumberFormat="1" applyFont="1" applyBorder="1" applyAlignment="1">
      <alignment vertical="center" wrapText="1"/>
    </xf>
    <xf numFmtId="4" fontId="13" fillId="0" borderId="1" xfId="0" applyNumberFormat="1" applyFont="1" applyBorder="1" applyAlignment="1">
      <alignment vertical="center" wrapText="1"/>
    </xf>
    <xf numFmtId="4" fontId="13" fillId="0" borderId="0" xfId="0" applyNumberFormat="1" applyFont="1"/>
    <xf numFmtId="4" fontId="12" fillId="0" borderId="1" xfId="0" applyNumberFormat="1" applyFont="1" applyBorder="1"/>
    <xf numFmtId="0" fontId="20" fillId="0" borderId="1" xfId="0" applyFont="1" applyBorder="1" applyAlignment="1">
      <alignment horizontal="center" wrapText="1"/>
    </xf>
    <xf numFmtId="0" fontId="25" fillId="0" borderId="0" xfId="0" applyFont="1" applyAlignment="1">
      <alignment vertical="center"/>
    </xf>
    <xf numFmtId="165" fontId="17" fillId="0" borderId="1" xfId="0" applyNumberFormat="1" applyFont="1" applyBorder="1" applyAlignment="1">
      <alignment vertical="center"/>
    </xf>
    <xf numFmtId="0" fontId="12" fillId="0" borderId="6" xfId="0" applyFont="1" applyBorder="1" applyAlignment="1">
      <alignment horizontal="center" vertical="center" wrapText="1"/>
    </xf>
    <xf numFmtId="0" fontId="12" fillId="0" borderId="6" xfId="0" applyFont="1" applyBorder="1" applyAlignment="1">
      <alignment vertical="center" wrapText="1"/>
    </xf>
    <xf numFmtId="165" fontId="12" fillId="0" borderId="6" xfId="0" applyNumberFormat="1" applyFont="1" applyBorder="1" applyAlignment="1">
      <alignment vertical="center" wrapText="1"/>
    </xf>
    <xf numFmtId="9" fontId="12" fillId="0" borderId="5" xfId="2" applyFont="1" applyBorder="1" applyAlignment="1">
      <alignment vertical="center" wrapText="1"/>
    </xf>
    <xf numFmtId="0" fontId="12" fillId="0" borderId="5" xfId="0" applyFont="1" applyBorder="1" applyAlignment="1">
      <alignment horizontal="center" vertical="center" wrapText="1"/>
    </xf>
    <xf numFmtId="0" fontId="12" fillId="0" borderId="5" xfId="0" applyFont="1" applyBorder="1" applyAlignment="1">
      <alignment vertical="center" wrapText="1"/>
    </xf>
    <xf numFmtId="165" fontId="12" fillId="0" borderId="5" xfId="1" applyNumberFormat="1" applyFont="1" applyBorder="1" applyAlignment="1">
      <alignment vertical="center" wrapText="1"/>
    </xf>
    <xf numFmtId="165" fontId="13" fillId="0" borderId="8" xfId="0" applyNumberFormat="1" applyFont="1" applyBorder="1"/>
    <xf numFmtId="0" fontId="13" fillId="0" borderId="5" xfId="0" applyFont="1" applyBorder="1" applyAlignment="1">
      <alignment horizontal="center" vertical="center" wrapText="1"/>
    </xf>
    <xf numFmtId="0" fontId="13" fillId="0" borderId="5" xfId="0" applyFont="1" applyBorder="1" applyAlignment="1">
      <alignment vertical="center" wrapText="1"/>
    </xf>
    <xf numFmtId="165" fontId="13" fillId="0" borderId="5" xfId="1" applyNumberFormat="1" applyFont="1" applyBorder="1" applyAlignment="1">
      <alignment vertical="center" wrapText="1"/>
    </xf>
    <xf numFmtId="9" fontId="13" fillId="0" borderId="5" xfId="2" applyFont="1" applyBorder="1" applyAlignment="1">
      <alignment vertical="center" wrapText="1"/>
    </xf>
    <xf numFmtId="165" fontId="13" fillId="0" borderId="5" xfId="1" applyNumberFormat="1" applyFont="1" applyFill="1" applyBorder="1" applyAlignment="1">
      <alignment vertical="center" wrapText="1"/>
    </xf>
    <xf numFmtId="43" fontId="12" fillId="0" borderId="1" xfId="1" applyNumberFormat="1" applyFont="1" applyBorder="1" applyAlignment="1">
      <alignment vertical="center" wrapText="1"/>
    </xf>
    <xf numFmtId="9" fontId="13" fillId="0" borderId="0" xfId="2" applyFont="1"/>
    <xf numFmtId="165" fontId="4" fillId="0" borderId="1" xfId="1" applyNumberFormat="1" applyFont="1" applyBorder="1"/>
    <xf numFmtId="3" fontId="4" fillId="0" borderId="1" xfId="7" applyNumberFormat="1" applyFont="1" applyFill="1" applyBorder="1" applyAlignment="1">
      <alignment vertical="center"/>
    </xf>
    <xf numFmtId="0" fontId="15" fillId="0" borderId="0" xfId="0" applyFont="1" applyAlignment="1">
      <alignment horizontal="center" vertical="center"/>
    </xf>
    <xf numFmtId="0" fontId="12" fillId="0" borderId="0" xfId="0" applyFont="1"/>
    <xf numFmtId="0" fontId="12" fillId="0" borderId="0" xfId="0" applyFont="1" applyAlignment="1">
      <alignment horizontal="left"/>
    </xf>
    <xf numFmtId="0" fontId="16" fillId="0" borderId="0" xfId="0" applyFont="1" applyAlignment="1">
      <alignment horizontal="center" vertical="center" wrapText="1"/>
    </xf>
    <xf numFmtId="0" fontId="16" fillId="0" borderId="0" xfId="0" applyFont="1" applyAlignment="1">
      <alignment horizontal="center" vertical="center"/>
    </xf>
    <xf numFmtId="0" fontId="20" fillId="0" borderId="0" xfId="0" applyFont="1" applyAlignment="1">
      <alignment horizontal="center" wrapText="1"/>
    </xf>
    <xf numFmtId="0" fontId="20" fillId="0" borderId="0" xfId="0" applyFont="1" applyAlignment="1">
      <alignment horizontal="center"/>
    </xf>
    <xf numFmtId="0" fontId="12" fillId="0" borderId="0" xfId="0" applyFont="1" applyAlignment="1">
      <alignment horizontal="center"/>
    </xf>
    <xf numFmtId="3" fontId="12" fillId="0" borderId="0" xfId="0" applyNumberFormat="1" applyFont="1" applyAlignment="1">
      <alignment horizontal="center"/>
    </xf>
    <xf numFmtId="3" fontId="12" fillId="0" borderId="1" xfId="0" applyNumberFormat="1" applyFont="1" applyBorder="1" applyAlignment="1">
      <alignment horizontal="center" vertical="center" wrapText="1"/>
    </xf>
    <xf numFmtId="0" fontId="20" fillId="0" borderId="0" xfId="0" applyFont="1" applyAlignment="1">
      <alignment horizontal="right"/>
    </xf>
    <xf numFmtId="0" fontId="12" fillId="0" borderId="1" xfId="0" applyFont="1" applyBorder="1" applyAlignment="1">
      <alignment horizontal="center" vertical="center" wrapText="1"/>
    </xf>
    <xf numFmtId="3" fontId="20" fillId="0" borderId="0" xfId="0" applyNumberFormat="1" applyFont="1" applyAlignment="1">
      <alignment horizontal="center"/>
    </xf>
    <xf numFmtId="0" fontId="12" fillId="0" borderId="1" xfId="0" applyFont="1" applyBorder="1" applyAlignment="1">
      <alignment horizontal="center" vertical="center"/>
    </xf>
    <xf numFmtId="0" fontId="15" fillId="0" borderId="0" xfId="0" applyFont="1" applyAlignment="1">
      <alignment horizontal="center" vertical="center" wrapText="1"/>
    </xf>
    <xf numFmtId="0" fontId="12" fillId="0" borderId="1" xfId="0" applyFont="1" applyBorder="1" applyAlignment="1">
      <alignment vertical="center"/>
    </xf>
    <xf numFmtId="0" fontId="24" fillId="0" borderId="0" xfId="0" applyFont="1" applyAlignment="1">
      <alignment horizontal="center" vertical="center"/>
    </xf>
    <xf numFmtId="9" fontId="20" fillId="0" borderId="7" xfId="2" applyFont="1" applyBorder="1" applyAlignment="1">
      <alignment horizontal="right" vertical="center" wrapText="1"/>
    </xf>
    <xf numFmtId="9" fontId="12" fillId="0" borderId="1" xfId="2" applyFont="1" applyBorder="1" applyAlignment="1">
      <alignment horizontal="center" vertical="center" wrapText="1"/>
    </xf>
    <xf numFmtId="0" fontId="17"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22" fillId="0" borderId="0" xfId="0" applyFont="1" applyAlignment="1">
      <alignment horizontal="center" vertical="center"/>
    </xf>
    <xf numFmtId="0" fontId="26" fillId="0" borderId="0" xfId="0" applyFont="1" applyAlignment="1">
      <alignment horizontal="center" vertical="center"/>
    </xf>
    <xf numFmtId="0" fontId="12" fillId="0" borderId="0" xfId="0" applyFont="1" applyAlignment="1">
      <alignment vertical="center"/>
    </xf>
    <xf numFmtId="0" fontId="22" fillId="0" borderId="0" xfId="0" applyFont="1" applyAlignment="1">
      <alignment vertical="center"/>
    </xf>
  </cellXfs>
  <cellStyles count="8">
    <cellStyle name="Comma" xfId="1" builtinId="3"/>
    <cellStyle name="Comma 13" xfId="7" xr:uid="{00000000-0005-0000-0000-000001000000}"/>
    <cellStyle name="Comma 5" xfId="5" xr:uid="{00000000-0005-0000-0000-000002000000}"/>
    <cellStyle name="Normal" xfId="0" builtinId="0"/>
    <cellStyle name="Normal 10 10" xfId="4" xr:uid="{00000000-0005-0000-0000-000004000000}"/>
    <cellStyle name="Normal 2" xfId="6" xr:uid="{00000000-0005-0000-0000-000005000000}"/>
    <cellStyle name="Normal_PL04-PL03" xfId="3" xr:uid="{00000000-0005-0000-0000-000006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333375</xdr:colOff>
      <xdr:row>2</xdr:row>
      <xdr:rowOff>9525</xdr:rowOff>
    </xdr:from>
    <xdr:to>
      <xdr:col>1</xdr:col>
      <xdr:colOff>714375</xdr:colOff>
      <xdr:row>2</xdr:row>
      <xdr:rowOff>9525</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a:off x="333375" y="485775"/>
          <a:ext cx="8477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268940</xdr:colOff>
      <xdr:row>2</xdr:row>
      <xdr:rowOff>22412</xdr:rowOff>
    </xdr:from>
    <xdr:to>
      <xdr:col>1</xdr:col>
      <xdr:colOff>795616</xdr:colOff>
      <xdr:row>2</xdr:row>
      <xdr:rowOff>22412</xdr:rowOff>
    </xdr:to>
    <xdr:cxnSp macro="">
      <xdr:nvCxnSpPr>
        <xdr:cNvPr id="3" name="Straight Connector 2">
          <a:extLst>
            <a:ext uri="{FF2B5EF4-FFF2-40B4-BE49-F238E27FC236}">
              <a16:creationId xmlns:a16="http://schemas.microsoft.com/office/drawing/2014/main" id="{00000000-0008-0000-0200-000003000000}"/>
            </a:ext>
          </a:extLst>
        </xdr:cNvPr>
        <xdr:cNvCxnSpPr/>
      </xdr:nvCxnSpPr>
      <xdr:spPr>
        <a:xfrm>
          <a:off x="268940" y="493059"/>
          <a:ext cx="9412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333375</xdr:colOff>
      <xdr:row>2</xdr:row>
      <xdr:rowOff>15875</xdr:rowOff>
    </xdr:from>
    <xdr:to>
      <xdr:col>1</xdr:col>
      <xdr:colOff>730250</xdr:colOff>
      <xdr:row>2</xdr:row>
      <xdr:rowOff>15875</xdr:rowOff>
    </xdr:to>
    <xdr:cxnSp macro="">
      <xdr:nvCxnSpPr>
        <xdr:cNvPr id="3" name="Straight Connector 2">
          <a:extLst>
            <a:ext uri="{FF2B5EF4-FFF2-40B4-BE49-F238E27FC236}">
              <a16:creationId xmlns:a16="http://schemas.microsoft.com/office/drawing/2014/main" id="{00000000-0008-0000-0300-000003000000}"/>
            </a:ext>
          </a:extLst>
        </xdr:cNvPr>
        <xdr:cNvCxnSpPr/>
      </xdr:nvCxnSpPr>
      <xdr:spPr>
        <a:xfrm>
          <a:off x="333375" y="492125"/>
          <a:ext cx="809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314325</xdr:colOff>
      <xdr:row>2</xdr:row>
      <xdr:rowOff>28575</xdr:rowOff>
    </xdr:from>
    <xdr:to>
      <xdr:col>1</xdr:col>
      <xdr:colOff>714375</xdr:colOff>
      <xdr:row>2</xdr:row>
      <xdr:rowOff>28575</xdr:rowOff>
    </xdr:to>
    <xdr:cxnSp macro="">
      <xdr:nvCxnSpPr>
        <xdr:cNvPr id="3" name="Straight Connector 2">
          <a:extLst>
            <a:ext uri="{FF2B5EF4-FFF2-40B4-BE49-F238E27FC236}">
              <a16:creationId xmlns:a16="http://schemas.microsoft.com/office/drawing/2014/main" id="{00000000-0008-0000-0400-000003000000}"/>
            </a:ext>
          </a:extLst>
        </xdr:cNvPr>
        <xdr:cNvCxnSpPr/>
      </xdr:nvCxnSpPr>
      <xdr:spPr>
        <a:xfrm>
          <a:off x="314325" y="504825"/>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324971</xdr:colOff>
      <xdr:row>2</xdr:row>
      <xdr:rowOff>11206</xdr:rowOff>
    </xdr:from>
    <xdr:to>
      <xdr:col>1</xdr:col>
      <xdr:colOff>862853</xdr:colOff>
      <xdr:row>2</xdr:row>
      <xdr:rowOff>11206</xdr:rowOff>
    </xdr:to>
    <xdr:cxnSp macro="">
      <xdr:nvCxnSpPr>
        <xdr:cNvPr id="3" name="Straight Connector 2">
          <a:extLst>
            <a:ext uri="{FF2B5EF4-FFF2-40B4-BE49-F238E27FC236}">
              <a16:creationId xmlns:a16="http://schemas.microsoft.com/office/drawing/2014/main" id="{00000000-0008-0000-0500-000003000000}"/>
            </a:ext>
          </a:extLst>
        </xdr:cNvPr>
        <xdr:cNvCxnSpPr/>
      </xdr:nvCxnSpPr>
      <xdr:spPr>
        <a:xfrm>
          <a:off x="324971" y="481853"/>
          <a:ext cx="952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254000</xdr:colOff>
      <xdr:row>2</xdr:row>
      <xdr:rowOff>47625</xdr:rowOff>
    </xdr:from>
    <xdr:to>
      <xdr:col>1</xdr:col>
      <xdr:colOff>1031875</xdr:colOff>
      <xdr:row>2</xdr:row>
      <xdr:rowOff>47625</xdr:rowOff>
    </xdr:to>
    <xdr:cxnSp macro="">
      <xdr:nvCxnSpPr>
        <xdr:cNvPr id="3" name="Straight Connector 2">
          <a:extLst>
            <a:ext uri="{FF2B5EF4-FFF2-40B4-BE49-F238E27FC236}">
              <a16:creationId xmlns:a16="http://schemas.microsoft.com/office/drawing/2014/main" id="{00000000-0008-0000-0600-000003000000}"/>
            </a:ext>
          </a:extLst>
        </xdr:cNvPr>
        <xdr:cNvCxnSpPr/>
      </xdr:nvCxnSpPr>
      <xdr:spPr>
        <a:xfrm>
          <a:off x="666750" y="539750"/>
          <a:ext cx="777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311727</xdr:colOff>
      <xdr:row>2</xdr:row>
      <xdr:rowOff>51955</xdr:rowOff>
    </xdr:from>
    <xdr:to>
      <xdr:col>1</xdr:col>
      <xdr:colOff>848591</xdr:colOff>
      <xdr:row>2</xdr:row>
      <xdr:rowOff>51955</xdr:rowOff>
    </xdr:to>
    <xdr:cxnSp macro="">
      <xdr:nvCxnSpPr>
        <xdr:cNvPr id="3" name="Straight Connector 2">
          <a:extLst>
            <a:ext uri="{FF2B5EF4-FFF2-40B4-BE49-F238E27FC236}">
              <a16:creationId xmlns:a16="http://schemas.microsoft.com/office/drawing/2014/main" id="{00000000-0008-0000-0700-000003000000}"/>
            </a:ext>
          </a:extLst>
        </xdr:cNvPr>
        <xdr:cNvCxnSpPr/>
      </xdr:nvCxnSpPr>
      <xdr:spPr>
        <a:xfrm>
          <a:off x="311727" y="536864"/>
          <a:ext cx="9178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3"/>
  <sheetViews>
    <sheetView tabSelected="1" topLeftCell="A22" zoomScaleNormal="100" workbookViewId="0">
      <selection activeCell="A5" sqref="A5:E5"/>
    </sheetView>
  </sheetViews>
  <sheetFormatPr defaultColWidth="9" defaultRowHeight="18" x14ac:dyDescent="0.4"/>
  <cols>
    <col min="1" max="1" width="7" style="20" customWidth="1"/>
    <col min="2" max="2" width="41.26953125" style="20" customWidth="1"/>
    <col min="3" max="3" width="18.26953125" style="18" customWidth="1"/>
    <col min="4" max="4" width="21" style="18" customWidth="1"/>
    <col min="5" max="5" width="12.26953125" style="20" customWidth="1"/>
    <col min="6" max="16384" width="9" style="20"/>
  </cols>
  <sheetData>
    <row r="1" spans="1:5" x14ac:dyDescent="0.4">
      <c r="A1" s="144" t="s">
        <v>264</v>
      </c>
      <c r="B1" s="144"/>
      <c r="E1" s="19" t="s">
        <v>200</v>
      </c>
    </row>
    <row r="2" spans="1:5" x14ac:dyDescent="0.4">
      <c r="A2" s="145" t="s">
        <v>263</v>
      </c>
      <c r="B2" s="145"/>
    </row>
    <row r="3" spans="1:5" x14ac:dyDescent="0.4">
      <c r="A3" s="2"/>
      <c r="B3" s="2"/>
    </row>
    <row r="4" spans="1:5" x14ac:dyDescent="0.4">
      <c r="A4" s="143" t="s">
        <v>265</v>
      </c>
      <c r="B4" s="143"/>
      <c r="C4" s="143"/>
      <c r="D4" s="143"/>
      <c r="E4" s="143"/>
    </row>
    <row r="5" spans="1:5" ht="34.5" customHeight="1" x14ac:dyDescent="0.4">
      <c r="A5" s="146" t="s">
        <v>312</v>
      </c>
      <c r="B5" s="147"/>
      <c r="C5" s="147"/>
      <c r="D5" s="147"/>
      <c r="E5" s="147"/>
    </row>
    <row r="6" spans="1:5" x14ac:dyDescent="0.4">
      <c r="E6" s="21" t="s">
        <v>0</v>
      </c>
    </row>
    <row r="7" spans="1:5" ht="35" x14ac:dyDescent="0.4">
      <c r="A7" s="9" t="s">
        <v>1</v>
      </c>
      <c r="B7" s="9" t="s">
        <v>2</v>
      </c>
      <c r="C7" s="10" t="s">
        <v>3</v>
      </c>
      <c r="D7" s="10" t="s">
        <v>4</v>
      </c>
      <c r="E7" s="9" t="s">
        <v>5</v>
      </c>
    </row>
    <row r="8" spans="1:5" x14ac:dyDescent="0.4">
      <c r="A8" s="11" t="s">
        <v>6</v>
      </c>
      <c r="B8" s="11" t="s">
        <v>7</v>
      </c>
      <c r="C8" s="12">
        <v>1</v>
      </c>
      <c r="D8" s="12">
        <v>2</v>
      </c>
      <c r="E8" s="11" t="s">
        <v>8</v>
      </c>
    </row>
    <row r="9" spans="1:5" x14ac:dyDescent="0.4">
      <c r="A9" s="9" t="s">
        <v>6</v>
      </c>
      <c r="B9" s="13" t="s">
        <v>9</v>
      </c>
      <c r="C9" s="115">
        <f>C10+C13+C16+C17+C18+C19</f>
        <v>5485209</v>
      </c>
      <c r="D9" s="115">
        <f>D10+D13+D16+D17+D18+D19</f>
        <v>10633645.196583001</v>
      </c>
      <c r="E9" s="17">
        <f>D9/C9</f>
        <v>1.9386034691810285</v>
      </c>
    </row>
    <row r="10" spans="1:5" ht="36" x14ac:dyDescent="0.4">
      <c r="A10" s="11">
        <v>1</v>
      </c>
      <c r="B10" s="15" t="s">
        <v>10</v>
      </c>
      <c r="C10" s="116">
        <f>SUM(C11:C12)</f>
        <v>2362270</v>
      </c>
      <c r="D10" s="116">
        <f>SUM(D11:D12)</f>
        <v>3074147.5469490001</v>
      </c>
      <c r="E10" s="14">
        <f>D10/C10</f>
        <v>1.3013531674825487</v>
      </c>
    </row>
    <row r="11" spans="1:5" x14ac:dyDescent="0.4">
      <c r="A11" s="11" t="s">
        <v>11</v>
      </c>
      <c r="B11" s="15" t="s">
        <v>12</v>
      </c>
      <c r="C11" s="117">
        <v>786270</v>
      </c>
      <c r="D11" s="117">
        <v>886003.17039999994</v>
      </c>
      <c r="E11" s="14">
        <f t="shared" ref="E11:E31" si="0">D11/C11</f>
        <v>1.1268434130769327</v>
      </c>
    </row>
    <row r="12" spans="1:5" ht="36" x14ac:dyDescent="0.4">
      <c r="A12" s="11" t="s">
        <v>11</v>
      </c>
      <c r="B12" s="15" t="s">
        <v>13</v>
      </c>
      <c r="C12" s="117">
        <v>1576000</v>
      </c>
      <c r="D12" s="117">
        <v>2188144.3765489999</v>
      </c>
      <c r="E12" s="14">
        <f t="shared" si="0"/>
        <v>1.3884164825818528</v>
      </c>
    </row>
    <row r="13" spans="1:5" x14ac:dyDescent="0.4">
      <c r="A13" s="11">
        <v>2</v>
      </c>
      <c r="B13" s="15" t="s">
        <v>14</v>
      </c>
      <c r="C13" s="116">
        <f>SUM(C14:C15)</f>
        <v>3066631</v>
      </c>
      <c r="D13" s="116">
        <f>SUM(D14:D15)</f>
        <v>3155348.677251</v>
      </c>
      <c r="E13" s="14">
        <f t="shared" si="0"/>
        <v>1.0289300138330957</v>
      </c>
    </row>
    <row r="14" spans="1:5" x14ac:dyDescent="0.4">
      <c r="A14" s="11" t="s">
        <v>11</v>
      </c>
      <c r="B14" s="15" t="s">
        <v>15</v>
      </c>
      <c r="C14" s="117">
        <v>1791848</v>
      </c>
      <c r="D14" s="117">
        <v>1791848</v>
      </c>
      <c r="E14" s="14">
        <f t="shared" si="0"/>
        <v>1</v>
      </c>
    </row>
    <row r="15" spans="1:5" x14ac:dyDescent="0.4">
      <c r="A15" s="11" t="s">
        <v>11</v>
      </c>
      <c r="B15" s="15" t="s">
        <v>16</v>
      </c>
      <c r="C15" s="117">
        <v>1274783</v>
      </c>
      <c r="D15" s="117">
        <v>1363500.677251</v>
      </c>
      <c r="E15" s="14">
        <f t="shared" si="0"/>
        <v>1.0695943366447465</v>
      </c>
    </row>
    <row r="16" spans="1:5" x14ac:dyDescent="0.4">
      <c r="A16" s="11">
        <v>3</v>
      </c>
      <c r="B16" s="15" t="s">
        <v>17</v>
      </c>
      <c r="C16" s="117">
        <v>0</v>
      </c>
      <c r="D16" s="117">
        <v>34000</v>
      </c>
      <c r="E16" s="14"/>
    </row>
    <row r="17" spans="1:5" x14ac:dyDescent="0.4">
      <c r="A17" s="11">
        <v>4</v>
      </c>
      <c r="B17" s="15" t="s">
        <v>18</v>
      </c>
      <c r="C17" s="117">
        <v>0</v>
      </c>
      <c r="D17" s="117">
        <v>851483.70900899998</v>
      </c>
      <c r="E17" s="14"/>
    </row>
    <row r="18" spans="1:5" ht="36" x14ac:dyDescent="0.4">
      <c r="A18" s="11">
        <v>5</v>
      </c>
      <c r="B18" s="15" t="s">
        <v>19</v>
      </c>
      <c r="C18" s="117">
        <v>56308</v>
      </c>
      <c r="D18" s="117">
        <v>3510607.4960960001</v>
      </c>
      <c r="E18" s="14"/>
    </row>
    <row r="19" spans="1:5" x14ac:dyDescent="0.4">
      <c r="A19" s="11">
        <v>6</v>
      </c>
      <c r="B19" s="15" t="s">
        <v>64</v>
      </c>
      <c r="C19" s="117">
        <v>0</v>
      </c>
      <c r="D19" s="117">
        <v>8057.7672780000003</v>
      </c>
      <c r="E19" s="14"/>
    </row>
    <row r="20" spans="1:5" ht="36" x14ac:dyDescent="0.4">
      <c r="A20" s="11">
        <v>7</v>
      </c>
      <c r="B20" s="16" t="s">
        <v>155</v>
      </c>
      <c r="C20" s="117">
        <v>0</v>
      </c>
      <c r="D20" s="117">
        <v>52278.451588999997</v>
      </c>
      <c r="E20" s="14"/>
    </row>
    <row r="21" spans="1:5" x14ac:dyDescent="0.4">
      <c r="A21" s="9" t="s">
        <v>7</v>
      </c>
      <c r="B21" s="13" t="s">
        <v>20</v>
      </c>
      <c r="C21" s="115">
        <f>C22+C29+C32+C33+C34</f>
        <v>5614769</v>
      </c>
      <c r="D21" s="115">
        <f>D22+D29+D32+D33+D34</f>
        <v>10374493.960061001</v>
      </c>
      <c r="E21" s="17">
        <f t="shared" si="0"/>
        <v>1.8477151882937661</v>
      </c>
    </row>
    <row r="22" spans="1:5" x14ac:dyDescent="0.4">
      <c r="A22" s="9" t="s">
        <v>21</v>
      </c>
      <c r="B22" s="13" t="s">
        <v>22</v>
      </c>
      <c r="C22" s="115">
        <f>SUM(C23:C28)</f>
        <v>4331326</v>
      </c>
      <c r="D22" s="115">
        <f>SUM(D23:D28)</f>
        <v>5776037.9088130007</v>
      </c>
      <c r="E22" s="17">
        <f t="shared" si="0"/>
        <v>1.333549566302098</v>
      </c>
    </row>
    <row r="23" spans="1:5" x14ac:dyDescent="0.4">
      <c r="A23" s="11">
        <v>1</v>
      </c>
      <c r="B23" s="15" t="s">
        <v>23</v>
      </c>
      <c r="C23" s="116">
        <v>1757426</v>
      </c>
      <c r="D23" s="116">
        <v>2007449.0695529999</v>
      </c>
      <c r="E23" s="14">
        <f t="shared" si="0"/>
        <v>1.1422666271882855</v>
      </c>
    </row>
    <row r="24" spans="1:5" x14ac:dyDescent="0.4">
      <c r="A24" s="11">
        <v>2</v>
      </c>
      <c r="B24" s="15" t="s">
        <v>24</v>
      </c>
      <c r="C24" s="116">
        <v>2296288</v>
      </c>
      <c r="D24" s="116">
        <v>3744896.8552910001</v>
      </c>
      <c r="E24" s="14">
        <f t="shared" si="0"/>
        <v>1.6308480710133051</v>
      </c>
    </row>
    <row r="25" spans="1:5" ht="36" x14ac:dyDescent="0.4">
      <c r="A25" s="11">
        <v>3</v>
      </c>
      <c r="B25" s="15" t="s">
        <v>25</v>
      </c>
      <c r="C25" s="116">
        <v>1800</v>
      </c>
      <c r="D25" s="116">
        <v>2691.9839689999999</v>
      </c>
      <c r="E25" s="14">
        <f t="shared" si="0"/>
        <v>1.4955466494444445</v>
      </c>
    </row>
    <row r="26" spans="1:5" x14ac:dyDescent="0.4">
      <c r="A26" s="11">
        <v>4</v>
      </c>
      <c r="B26" s="15" t="s">
        <v>26</v>
      </c>
      <c r="C26" s="116">
        <v>1000</v>
      </c>
      <c r="D26" s="116">
        <v>21000</v>
      </c>
      <c r="E26" s="14">
        <f t="shared" si="0"/>
        <v>21</v>
      </c>
    </row>
    <row r="27" spans="1:5" x14ac:dyDescent="0.4">
      <c r="A27" s="11">
        <v>5</v>
      </c>
      <c r="B27" s="15" t="s">
        <v>27</v>
      </c>
      <c r="C27" s="116">
        <v>83082</v>
      </c>
      <c r="D27" s="116">
        <v>0</v>
      </c>
      <c r="E27" s="14">
        <f t="shared" si="0"/>
        <v>0</v>
      </c>
    </row>
    <row r="28" spans="1:5" x14ac:dyDescent="0.4">
      <c r="A28" s="11">
        <v>6</v>
      </c>
      <c r="B28" s="15" t="s">
        <v>28</v>
      </c>
      <c r="C28" s="116">
        <v>191730</v>
      </c>
      <c r="D28" s="116">
        <v>0</v>
      </c>
      <c r="E28" s="14"/>
    </row>
    <row r="29" spans="1:5" x14ac:dyDescent="0.4">
      <c r="A29" s="9" t="s">
        <v>29</v>
      </c>
      <c r="B29" s="13" t="s">
        <v>30</v>
      </c>
      <c r="C29" s="115">
        <f>SUM(C30:C31)</f>
        <v>1283443</v>
      </c>
      <c r="D29" s="115">
        <f>SUM(D30:D31)</f>
        <v>778723.00752500002</v>
      </c>
      <c r="E29" s="17">
        <f t="shared" si="0"/>
        <v>0.60674529957699719</v>
      </c>
    </row>
    <row r="30" spans="1:5" ht="36" x14ac:dyDescent="0.4">
      <c r="A30" s="11">
        <v>1</v>
      </c>
      <c r="B30" s="15" t="s">
        <v>31</v>
      </c>
      <c r="C30" s="116">
        <v>8660</v>
      </c>
      <c r="D30" s="116">
        <v>6261.2486440000002</v>
      </c>
      <c r="E30" s="14">
        <f t="shared" si="0"/>
        <v>0.72300792655889146</v>
      </c>
    </row>
    <row r="31" spans="1:5" ht="36" x14ac:dyDescent="0.4">
      <c r="A31" s="11">
        <v>2</v>
      </c>
      <c r="B31" s="15" t="s">
        <v>32</v>
      </c>
      <c r="C31" s="116">
        <v>1274783</v>
      </c>
      <c r="D31" s="116">
        <v>772461.75888099999</v>
      </c>
      <c r="E31" s="14">
        <f t="shared" si="0"/>
        <v>0.60595549115496516</v>
      </c>
    </row>
    <row r="32" spans="1:5" x14ac:dyDescent="0.4">
      <c r="A32" s="9" t="s">
        <v>33</v>
      </c>
      <c r="B32" s="13" t="s">
        <v>34</v>
      </c>
      <c r="C32" s="115">
        <v>0</v>
      </c>
      <c r="D32" s="115">
        <v>3478817.9156960002</v>
      </c>
      <c r="E32" s="14"/>
    </row>
    <row r="33" spans="1:5" x14ac:dyDescent="0.4">
      <c r="A33" s="9" t="s">
        <v>63</v>
      </c>
      <c r="B33" s="13" t="s">
        <v>123</v>
      </c>
      <c r="C33" s="115">
        <v>0</v>
      </c>
      <c r="D33" s="115">
        <v>339856.62002700003</v>
      </c>
      <c r="E33" s="14"/>
    </row>
    <row r="34" spans="1:5" x14ac:dyDescent="0.4">
      <c r="A34" s="9" t="s">
        <v>77</v>
      </c>
      <c r="B34" s="13" t="s">
        <v>124</v>
      </c>
      <c r="C34" s="115">
        <v>0</v>
      </c>
      <c r="D34" s="115">
        <v>1058.508</v>
      </c>
      <c r="E34" s="14"/>
    </row>
    <row r="35" spans="1:5" ht="35" x14ac:dyDescent="0.4">
      <c r="A35" s="9" t="s">
        <v>35</v>
      </c>
      <c r="B35" s="13" t="s">
        <v>36</v>
      </c>
      <c r="C35" s="115">
        <v>0</v>
      </c>
      <c r="D35" s="115">
        <v>311429.688111</v>
      </c>
      <c r="E35" s="14"/>
    </row>
    <row r="36" spans="1:5" x14ac:dyDescent="0.4">
      <c r="A36" s="9" t="s">
        <v>37</v>
      </c>
      <c r="B36" s="13" t="s">
        <v>38</v>
      </c>
      <c r="C36" s="116">
        <v>0</v>
      </c>
      <c r="D36" s="115">
        <v>1058.508</v>
      </c>
      <c r="E36" s="14"/>
    </row>
    <row r="37" spans="1:5" x14ac:dyDescent="0.4">
      <c r="A37" s="11">
        <v>1</v>
      </c>
      <c r="B37" s="15" t="s">
        <v>125</v>
      </c>
      <c r="C37" s="116">
        <v>0</v>
      </c>
      <c r="D37" s="116">
        <v>0</v>
      </c>
      <c r="E37" s="14"/>
    </row>
    <row r="38" spans="1:5" ht="36" x14ac:dyDescent="0.4">
      <c r="A38" s="11" t="s">
        <v>39</v>
      </c>
      <c r="B38" s="15" t="s">
        <v>40</v>
      </c>
      <c r="C38" s="116">
        <v>0</v>
      </c>
      <c r="D38" s="116">
        <v>1058.508</v>
      </c>
      <c r="E38" s="14"/>
    </row>
    <row r="39" spans="1:5" x14ac:dyDescent="0.4">
      <c r="A39" s="9" t="s">
        <v>41</v>
      </c>
      <c r="B39" s="13" t="s">
        <v>42</v>
      </c>
      <c r="C39" s="115">
        <v>0</v>
      </c>
      <c r="D39" s="115">
        <v>69192.455766710002</v>
      </c>
      <c r="E39" s="14"/>
    </row>
    <row r="40" spans="1:5" x14ac:dyDescent="0.4">
      <c r="A40" s="11">
        <v>1</v>
      </c>
      <c r="B40" s="15" t="s">
        <v>43</v>
      </c>
      <c r="C40" s="116">
        <v>0</v>
      </c>
      <c r="D40" s="116">
        <v>69192.455766710002</v>
      </c>
      <c r="E40" s="14"/>
    </row>
    <row r="41" spans="1:5" x14ac:dyDescent="0.4">
      <c r="A41" s="11">
        <v>2</v>
      </c>
      <c r="B41" s="15" t="s">
        <v>44</v>
      </c>
      <c r="C41" s="116">
        <v>0</v>
      </c>
      <c r="D41" s="116">
        <v>0</v>
      </c>
      <c r="E41" s="14"/>
    </row>
    <row r="42" spans="1:5" ht="35" x14ac:dyDescent="0.4">
      <c r="A42" s="9" t="s">
        <v>45</v>
      </c>
      <c r="B42" s="13" t="s">
        <v>46</v>
      </c>
      <c r="C42" s="115">
        <v>0</v>
      </c>
      <c r="D42" s="115">
        <v>142040.30827571001</v>
      </c>
      <c r="E42" s="14"/>
    </row>
    <row r="43" spans="1:5" x14ac:dyDescent="0.4">
      <c r="A43" s="88"/>
    </row>
  </sheetData>
  <mergeCells count="4">
    <mergeCell ref="A4:E4"/>
    <mergeCell ref="A1:B1"/>
    <mergeCell ref="A2:B2"/>
    <mergeCell ref="A5:E5"/>
  </mergeCells>
  <printOptions horizontalCentered="1"/>
  <pageMargins left="0.11811023622047245" right="0.11811023622047245" top="0.78740157480314965" bottom="0.59055118110236227"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6"/>
  <sheetViews>
    <sheetView view="pageBreakPreview" zoomScale="85" zoomScaleNormal="100" zoomScaleSheetLayoutView="85" workbookViewId="0">
      <selection activeCell="A5" sqref="A5:H5"/>
    </sheetView>
  </sheetViews>
  <sheetFormatPr defaultColWidth="9" defaultRowHeight="18" x14ac:dyDescent="0.4"/>
  <cols>
    <col min="1" max="1" width="6.26953125" style="59" customWidth="1"/>
    <col min="2" max="2" width="24.7265625" style="44" customWidth="1"/>
    <col min="3" max="3" width="12.7265625" style="40" customWidth="1"/>
    <col min="4" max="4" width="13.453125" style="40" customWidth="1"/>
    <col min="5" max="6" width="15.26953125" style="40" customWidth="1"/>
    <col min="7" max="7" width="10.26953125" style="63" customWidth="1"/>
    <col min="8" max="8" width="10.81640625" style="63" bestFit="1" customWidth="1"/>
    <col min="9" max="16384" width="9" style="40"/>
  </cols>
  <sheetData>
    <row r="1" spans="1:8" x14ac:dyDescent="0.4">
      <c r="A1" s="145" t="s">
        <v>264</v>
      </c>
      <c r="B1" s="145"/>
      <c r="G1" s="41" t="s">
        <v>47</v>
      </c>
      <c r="H1" s="4"/>
    </row>
    <row r="2" spans="1:8" x14ac:dyDescent="0.4">
      <c r="A2" s="145" t="s">
        <v>263</v>
      </c>
      <c r="B2" s="145"/>
      <c r="G2" s="40"/>
      <c r="H2" s="40"/>
    </row>
    <row r="3" spans="1:8" x14ac:dyDescent="0.4">
      <c r="A3" s="2"/>
      <c r="B3" s="2"/>
      <c r="G3" s="40"/>
      <c r="H3" s="40"/>
    </row>
    <row r="4" spans="1:8" x14ac:dyDescent="0.4">
      <c r="A4" s="150" t="s">
        <v>266</v>
      </c>
      <c r="B4" s="150"/>
      <c r="C4" s="150"/>
      <c r="D4" s="150"/>
      <c r="E4" s="150"/>
      <c r="F4" s="150"/>
      <c r="G4" s="150"/>
      <c r="H4" s="150"/>
    </row>
    <row r="5" spans="1:8" ht="39" customHeight="1" x14ac:dyDescent="0.4">
      <c r="A5" s="148" t="s">
        <v>311</v>
      </c>
      <c r="B5" s="149"/>
      <c r="C5" s="149"/>
      <c r="D5" s="149"/>
      <c r="E5" s="149"/>
      <c r="F5" s="149"/>
      <c r="G5" s="149"/>
      <c r="H5" s="149"/>
    </row>
    <row r="6" spans="1:8" x14ac:dyDescent="0.4">
      <c r="A6" s="43"/>
      <c r="F6" s="153" t="s">
        <v>157</v>
      </c>
      <c r="G6" s="153"/>
      <c r="H6" s="153"/>
    </row>
    <row r="7" spans="1:8" s="45" customFormat="1" ht="15.75" customHeight="1" x14ac:dyDescent="0.4">
      <c r="A7" s="154" t="s">
        <v>158</v>
      </c>
      <c r="B7" s="154" t="s">
        <v>158</v>
      </c>
      <c r="C7" s="152" t="s">
        <v>91</v>
      </c>
      <c r="D7" s="152"/>
      <c r="E7" s="152" t="s">
        <v>92</v>
      </c>
      <c r="F7" s="152"/>
      <c r="G7" s="154" t="s">
        <v>160</v>
      </c>
      <c r="H7" s="154"/>
    </row>
    <row r="8" spans="1:8" s="45" customFormat="1" ht="52.5" x14ac:dyDescent="0.4">
      <c r="A8" s="154"/>
      <c r="B8" s="154"/>
      <c r="C8" s="10" t="s">
        <v>159</v>
      </c>
      <c r="D8" s="10" t="s">
        <v>161</v>
      </c>
      <c r="E8" s="10" t="s">
        <v>159</v>
      </c>
      <c r="F8" s="10" t="s">
        <v>162</v>
      </c>
      <c r="G8" s="9" t="s">
        <v>159</v>
      </c>
      <c r="H8" s="9" t="s">
        <v>161</v>
      </c>
    </row>
    <row r="9" spans="1:8" x14ac:dyDescent="0.4">
      <c r="A9" s="11" t="s">
        <v>6</v>
      </c>
      <c r="B9" s="11" t="s">
        <v>7</v>
      </c>
      <c r="C9" s="12">
        <v>1</v>
      </c>
      <c r="D9" s="12">
        <v>2</v>
      </c>
      <c r="E9" s="12">
        <v>3</v>
      </c>
      <c r="F9" s="12">
        <v>4</v>
      </c>
      <c r="G9" s="12">
        <v>5</v>
      </c>
      <c r="H9" s="12">
        <v>6</v>
      </c>
    </row>
    <row r="10" spans="1:8" ht="35" x14ac:dyDescent="0.4">
      <c r="A10" s="9"/>
      <c r="B10" s="13" t="s">
        <v>308</v>
      </c>
      <c r="C10" s="46">
        <f>C11+C80+C81+C82</f>
        <v>3900000</v>
      </c>
      <c r="D10" s="46">
        <f>D11+D80+D81+D82</f>
        <v>2362270</v>
      </c>
      <c r="E10" s="119">
        <f>E11+E80+E81+E82</f>
        <v>8749672.1299530007</v>
      </c>
      <c r="F10" s="119">
        <f>F11+F80+F81+F82</f>
        <v>7478296.5193320001</v>
      </c>
      <c r="G10" s="47">
        <f>E10/C10</f>
        <v>2.2435056743469231</v>
      </c>
      <c r="H10" s="47">
        <f>F10/D10</f>
        <v>3.1657247136576259</v>
      </c>
    </row>
    <row r="11" spans="1:8" ht="52.5" x14ac:dyDescent="0.4">
      <c r="A11" s="9" t="s">
        <v>6</v>
      </c>
      <c r="B11" s="13" t="s">
        <v>163</v>
      </c>
      <c r="C11" s="46">
        <f>C12+C70+C71+C78+C79</f>
        <v>3900000</v>
      </c>
      <c r="D11" s="46">
        <f t="shared" ref="D11:F11" si="0">D12+D70+D71+D78+D79</f>
        <v>2362270</v>
      </c>
      <c r="E11" s="119">
        <f t="shared" si="0"/>
        <v>4353580.9248479996</v>
      </c>
      <c r="F11" s="119">
        <f t="shared" si="0"/>
        <v>3082205.3142269999</v>
      </c>
      <c r="G11" s="47">
        <f t="shared" ref="G11:G68" si="1">E11/C11</f>
        <v>1.1163028012430769</v>
      </c>
      <c r="H11" s="47">
        <f t="shared" ref="H11:H68" si="2">F11/D11</f>
        <v>1.3047641947055162</v>
      </c>
    </row>
    <row r="12" spans="1:8" x14ac:dyDescent="0.4">
      <c r="A12" s="9" t="s">
        <v>49</v>
      </c>
      <c r="B12" s="13" t="s">
        <v>50</v>
      </c>
      <c r="C12" s="46">
        <f>C13+C21+C29+C38+C45+C46+C49+C50+C55+C56+C57+C58+C59+C60+C66+C67+C68+C69</f>
        <v>2700000</v>
      </c>
      <c r="D12" s="46">
        <f t="shared" ref="D12:F12" si="3">D13+D21+D29+D38+D45+D46+D49+D50+D55+D56+D57+D58+D59+D60+D66+D67+D68+D69</f>
        <v>2362270</v>
      </c>
      <c r="E12" s="119">
        <f t="shared" si="3"/>
        <v>3394946.5222339998</v>
      </c>
      <c r="F12" s="119">
        <f t="shared" si="3"/>
        <v>3073208.2404050003</v>
      </c>
      <c r="G12" s="47">
        <f t="shared" si="1"/>
        <v>1.2573876008274074</v>
      </c>
      <c r="H12" s="47">
        <f t="shared" si="2"/>
        <v>1.300955538700064</v>
      </c>
    </row>
    <row r="13" spans="1:8" s="4" customFormat="1" ht="36" x14ac:dyDescent="0.35">
      <c r="A13" s="11">
        <v>1</v>
      </c>
      <c r="B13" s="15" t="s">
        <v>111</v>
      </c>
      <c r="C13" s="48">
        <v>580000</v>
      </c>
      <c r="D13" s="48">
        <v>580000</v>
      </c>
      <c r="E13" s="120">
        <v>475760.886871</v>
      </c>
      <c r="F13" s="120">
        <v>475760.886871</v>
      </c>
      <c r="G13" s="49">
        <f t="shared" si="1"/>
        <v>0.82027739115689657</v>
      </c>
      <c r="H13" s="49">
        <f t="shared" si="2"/>
        <v>0.82027739115689657</v>
      </c>
    </row>
    <row r="14" spans="1:8" x14ac:dyDescent="0.4">
      <c r="A14" s="64" t="s">
        <v>11</v>
      </c>
      <c r="B14" s="15" t="s">
        <v>252</v>
      </c>
      <c r="C14" s="48">
        <v>238000</v>
      </c>
      <c r="D14" s="48">
        <v>238000</v>
      </c>
      <c r="E14" s="120">
        <v>162685.142146</v>
      </c>
      <c r="F14" s="120">
        <v>162685.142146</v>
      </c>
      <c r="G14" s="49">
        <f t="shared" si="1"/>
        <v>0.68355101742016811</v>
      </c>
      <c r="H14" s="49">
        <f t="shared" si="2"/>
        <v>0.68355101742016811</v>
      </c>
    </row>
    <row r="15" spans="1:8" ht="36" x14ac:dyDescent="0.4">
      <c r="A15" s="64" t="s">
        <v>11</v>
      </c>
      <c r="B15" s="15" t="s">
        <v>253</v>
      </c>
      <c r="C15" s="48">
        <v>56000</v>
      </c>
      <c r="D15" s="48">
        <v>56000</v>
      </c>
      <c r="E15" s="120">
        <v>69739.409773000007</v>
      </c>
      <c r="F15" s="120">
        <v>69739.409773000007</v>
      </c>
      <c r="G15" s="49">
        <f t="shared" si="1"/>
        <v>1.2453466030892859</v>
      </c>
      <c r="H15" s="49">
        <f t="shared" si="2"/>
        <v>1.2453466030892859</v>
      </c>
    </row>
    <row r="16" spans="1:8" ht="36" x14ac:dyDescent="0.4">
      <c r="A16" s="64" t="s">
        <v>11</v>
      </c>
      <c r="B16" s="50" t="s">
        <v>254</v>
      </c>
      <c r="C16" s="48">
        <v>0</v>
      </c>
      <c r="D16" s="48">
        <v>0</v>
      </c>
      <c r="E16" s="120">
        <v>0</v>
      </c>
      <c r="F16" s="120">
        <v>0</v>
      </c>
      <c r="G16" s="49"/>
      <c r="H16" s="49"/>
    </row>
    <row r="17" spans="1:8" x14ac:dyDescent="0.4">
      <c r="A17" s="64" t="s">
        <v>11</v>
      </c>
      <c r="B17" s="15" t="s">
        <v>255</v>
      </c>
      <c r="C17" s="48">
        <v>286000</v>
      </c>
      <c r="D17" s="48">
        <v>286000</v>
      </c>
      <c r="E17" s="120">
        <v>241762.19198800001</v>
      </c>
      <c r="F17" s="120">
        <v>241762.19198800001</v>
      </c>
      <c r="G17" s="49">
        <f t="shared" si="1"/>
        <v>0.84532234960839159</v>
      </c>
      <c r="H17" s="49">
        <f t="shared" si="2"/>
        <v>0.84532234960839159</v>
      </c>
    </row>
    <row r="18" spans="1:8" x14ac:dyDescent="0.4">
      <c r="A18" s="64" t="s">
        <v>11</v>
      </c>
      <c r="B18" s="15" t="s">
        <v>256</v>
      </c>
      <c r="C18" s="48">
        <v>0</v>
      </c>
      <c r="D18" s="48">
        <v>0</v>
      </c>
      <c r="E18" s="120">
        <v>1574.1429639999999</v>
      </c>
      <c r="F18" s="120">
        <v>1574.1429639999999</v>
      </c>
      <c r="G18" s="49"/>
      <c r="H18" s="49"/>
    </row>
    <row r="19" spans="1:8" x14ac:dyDescent="0.4">
      <c r="A19" s="64" t="s">
        <v>11</v>
      </c>
      <c r="B19" s="50" t="s">
        <v>257</v>
      </c>
      <c r="C19" s="48">
        <v>0</v>
      </c>
      <c r="D19" s="48">
        <v>0</v>
      </c>
      <c r="E19" s="120">
        <v>0</v>
      </c>
      <c r="F19" s="120">
        <v>0</v>
      </c>
      <c r="G19" s="49"/>
      <c r="H19" s="49"/>
    </row>
    <row r="20" spans="1:8" x14ac:dyDescent="0.4">
      <c r="A20" s="64" t="s">
        <v>11</v>
      </c>
      <c r="B20" s="50" t="s">
        <v>62</v>
      </c>
      <c r="C20" s="48">
        <v>0</v>
      </c>
      <c r="D20" s="48">
        <v>0</v>
      </c>
      <c r="E20" s="120">
        <v>0</v>
      </c>
      <c r="F20" s="120">
        <v>0</v>
      </c>
      <c r="G20" s="49"/>
      <c r="H20" s="49"/>
    </row>
    <row r="21" spans="1:8" ht="54" x14ac:dyDescent="0.4">
      <c r="A21" s="11">
        <v>2</v>
      </c>
      <c r="B21" s="15" t="s">
        <v>112</v>
      </c>
      <c r="C21" s="48">
        <v>34000</v>
      </c>
      <c r="D21" s="48">
        <v>34000</v>
      </c>
      <c r="E21" s="120">
        <v>40020.921136999998</v>
      </c>
      <c r="F21" s="120">
        <v>40020.921136999998</v>
      </c>
      <c r="G21" s="49">
        <f t="shared" si="1"/>
        <v>1.1770859157941176</v>
      </c>
      <c r="H21" s="49">
        <f t="shared" si="2"/>
        <v>1.1770859157941176</v>
      </c>
    </row>
    <row r="22" spans="1:8" s="4" customFormat="1" x14ac:dyDescent="0.35">
      <c r="A22" s="64" t="s">
        <v>11</v>
      </c>
      <c r="B22" s="15" t="s">
        <v>252</v>
      </c>
      <c r="C22" s="48">
        <v>20400</v>
      </c>
      <c r="D22" s="48">
        <v>20400</v>
      </c>
      <c r="E22" s="120">
        <v>19476.699569</v>
      </c>
      <c r="F22" s="120">
        <v>19476.699569</v>
      </c>
      <c r="G22" s="49">
        <f t="shared" si="1"/>
        <v>0.9547401749509804</v>
      </c>
      <c r="H22" s="49">
        <f t="shared" si="2"/>
        <v>0.9547401749509804</v>
      </c>
    </row>
    <row r="23" spans="1:8" ht="36" x14ac:dyDescent="0.4">
      <c r="A23" s="64" t="s">
        <v>11</v>
      </c>
      <c r="B23" s="15" t="s">
        <v>253</v>
      </c>
      <c r="C23" s="48">
        <v>12600</v>
      </c>
      <c r="D23" s="48">
        <v>12600</v>
      </c>
      <c r="E23" s="120">
        <v>19869.837444000001</v>
      </c>
      <c r="F23" s="120">
        <v>19869.837444000001</v>
      </c>
      <c r="G23" s="49">
        <f t="shared" si="1"/>
        <v>1.5769712257142858</v>
      </c>
      <c r="H23" s="49">
        <f t="shared" si="2"/>
        <v>1.5769712257142858</v>
      </c>
    </row>
    <row r="24" spans="1:8" x14ac:dyDescent="0.4">
      <c r="A24" s="64" t="s">
        <v>11</v>
      </c>
      <c r="B24" s="15" t="s">
        <v>258</v>
      </c>
      <c r="C24" s="48">
        <v>0</v>
      </c>
      <c r="D24" s="48">
        <v>0</v>
      </c>
      <c r="E24" s="120">
        <v>13.071618000000001</v>
      </c>
      <c r="F24" s="120">
        <v>13.071618000000001</v>
      </c>
      <c r="G24" s="49"/>
      <c r="H24" s="49"/>
    </row>
    <row r="25" spans="1:8" ht="36" x14ac:dyDescent="0.4">
      <c r="A25" s="64" t="s">
        <v>11</v>
      </c>
      <c r="B25" s="50" t="s">
        <v>254</v>
      </c>
      <c r="C25" s="48">
        <v>0</v>
      </c>
      <c r="D25" s="48">
        <v>0</v>
      </c>
      <c r="E25" s="120">
        <v>0</v>
      </c>
      <c r="F25" s="120">
        <v>0</v>
      </c>
      <c r="G25" s="49"/>
      <c r="H25" s="49"/>
    </row>
    <row r="26" spans="1:8" x14ac:dyDescent="0.4">
      <c r="A26" s="64" t="s">
        <v>11</v>
      </c>
      <c r="B26" s="15" t="s">
        <v>256</v>
      </c>
      <c r="C26" s="48">
        <v>1000</v>
      </c>
      <c r="D26" s="48">
        <v>1000</v>
      </c>
      <c r="E26" s="120">
        <v>661.31250599999998</v>
      </c>
      <c r="F26" s="120">
        <v>661.31250599999998</v>
      </c>
      <c r="G26" s="49">
        <f t="shared" si="1"/>
        <v>0.66131250600000002</v>
      </c>
      <c r="H26" s="49">
        <f t="shared" si="2"/>
        <v>0.66131250600000002</v>
      </c>
    </row>
    <row r="27" spans="1:8" x14ac:dyDescent="0.4">
      <c r="A27" s="64" t="s">
        <v>11</v>
      </c>
      <c r="B27" s="50" t="s">
        <v>257</v>
      </c>
      <c r="C27" s="48">
        <v>0</v>
      </c>
      <c r="D27" s="48">
        <v>0</v>
      </c>
      <c r="E27" s="120">
        <v>0</v>
      </c>
      <c r="F27" s="120">
        <v>0</v>
      </c>
      <c r="G27" s="49"/>
      <c r="H27" s="49"/>
    </row>
    <row r="28" spans="1:8" x14ac:dyDescent="0.4">
      <c r="A28" s="64" t="s">
        <v>11</v>
      </c>
      <c r="B28" s="50" t="s">
        <v>62</v>
      </c>
      <c r="C28" s="48">
        <v>0</v>
      </c>
      <c r="D28" s="48">
        <v>0</v>
      </c>
      <c r="E28" s="120">
        <v>0</v>
      </c>
      <c r="F28" s="120">
        <v>0</v>
      </c>
      <c r="G28" s="49"/>
      <c r="H28" s="49"/>
    </row>
    <row r="29" spans="1:8" ht="54" x14ac:dyDescent="0.4">
      <c r="A29" s="11">
        <v>3</v>
      </c>
      <c r="B29" s="15" t="s">
        <v>51</v>
      </c>
      <c r="C29" s="48">
        <v>181000</v>
      </c>
      <c r="D29" s="48">
        <v>136000</v>
      </c>
      <c r="E29" s="120">
        <v>556464.62442799995</v>
      </c>
      <c r="F29" s="120">
        <v>491664.60761200002</v>
      </c>
      <c r="G29" s="49">
        <f t="shared" si="1"/>
        <v>3.0743901902099444</v>
      </c>
      <c r="H29" s="49">
        <f t="shared" si="2"/>
        <v>3.6151809383235296</v>
      </c>
    </row>
    <row r="30" spans="1:8" s="4" customFormat="1" x14ac:dyDescent="0.35">
      <c r="A30" s="64" t="s">
        <v>11</v>
      </c>
      <c r="B30" s="15" t="s">
        <v>252</v>
      </c>
      <c r="C30" s="48">
        <v>77000</v>
      </c>
      <c r="D30" s="48">
        <v>77000</v>
      </c>
      <c r="E30" s="120">
        <v>175232.17077999999</v>
      </c>
      <c r="F30" s="120">
        <v>175232.17077999999</v>
      </c>
      <c r="G30" s="49">
        <f t="shared" si="1"/>
        <v>2.2757424776623374</v>
      </c>
      <c r="H30" s="49">
        <f t="shared" si="2"/>
        <v>2.2757424776623374</v>
      </c>
    </row>
    <row r="31" spans="1:8" ht="36" x14ac:dyDescent="0.4">
      <c r="A31" s="64" t="s">
        <v>11</v>
      </c>
      <c r="B31" s="15" t="s">
        <v>259</v>
      </c>
      <c r="C31" s="48">
        <v>59000</v>
      </c>
      <c r="D31" s="48">
        <v>59000</v>
      </c>
      <c r="E31" s="120">
        <v>314882.38342000003</v>
      </c>
      <c r="F31" s="120">
        <v>314882.38342000003</v>
      </c>
      <c r="G31" s="49">
        <f t="shared" si="1"/>
        <v>5.336989549491526</v>
      </c>
      <c r="H31" s="49">
        <f t="shared" si="2"/>
        <v>5.336989549491526</v>
      </c>
    </row>
    <row r="32" spans="1:8" x14ac:dyDescent="0.4">
      <c r="A32" s="64" t="s">
        <v>11</v>
      </c>
      <c r="B32" s="15" t="s">
        <v>260</v>
      </c>
      <c r="C32" s="48">
        <v>0</v>
      </c>
      <c r="D32" s="48">
        <v>0</v>
      </c>
      <c r="E32" s="120">
        <v>0</v>
      </c>
      <c r="F32" s="120">
        <v>0</v>
      </c>
      <c r="G32" s="49"/>
      <c r="H32" s="49"/>
    </row>
    <row r="33" spans="1:8" x14ac:dyDescent="0.4">
      <c r="A33" s="64" t="s">
        <v>11</v>
      </c>
      <c r="B33" s="15" t="s">
        <v>255</v>
      </c>
      <c r="C33" s="48">
        <v>45000</v>
      </c>
      <c r="D33" s="48">
        <v>0</v>
      </c>
      <c r="E33" s="120">
        <v>66333.392410999993</v>
      </c>
      <c r="F33" s="120">
        <v>1533.375595</v>
      </c>
      <c r="G33" s="49">
        <f t="shared" si="1"/>
        <v>1.474075386911111</v>
      </c>
      <c r="H33" s="49"/>
    </row>
    <row r="34" spans="1:8" x14ac:dyDescent="0.4">
      <c r="A34" s="64" t="s">
        <v>11</v>
      </c>
      <c r="B34" s="15" t="s">
        <v>256</v>
      </c>
      <c r="C34" s="48">
        <v>0</v>
      </c>
      <c r="D34" s="48">
        <v>0</v>
      </c>
      <c r="E34" s="120">
        <v>16.677817000000001</v>
      </c>
      <c r="F34" s="120">
        <v>16.677817000000001</v>
      </c>
      <c r="G34" s="49"/>
      <c r="H34" s="49"/>
    </row>
    <row r="35" spans="1:8" x14ac:dyDescent="0.4">
      <c r="A35" s="64" t="s">
        <v>11</v>
      </c>
      <c r="B35" s="50" t="s">
        <v>257</v>
      </c>
      <c r="C35" s="48">
        <v>0</v>
      </c>
      <c r="D35" s="48">
        <v>0</v>
      </c>
      <c r="E35" s="120">
        <v>0</v>
      </c>
      <c r="F35" s="120">
        <v>0</v>
      </c>
      <c r="G35" s="49"/>
      <c r="H35" s="49"/>
    </row>
    <row r="36" spans="1:8" ht="36" x14ac:dyDescent="0.4">
      <c r="A36" s="64" t="s">
        <v>11</v>
      </c>
      <c r="B36" s="50" t="s">
        <v>261</v>
      </c>
      <c r="C36" s="48">
        <v>0</v>
      </c>
      <c r="D36" s="48">
        <v>0</v>
      </c>
      <c r="E36" s="120">
        <v>0</v>
      </c>
      <c r="F36" s="120">
        <v>0</v>
      </c>
      <c r="G36" s="49"/>
      <c r="H36" s="49"/>
    </row>
    <row r="37" spans="1:8" x14ac:dyDescent="0.4">
      <c r="A37" s="64" t="s">
        <v>11</v>
      </c>
      <c r="B37" s="50" t="s">
        <v>62</v>
      </c>
      <c r="C37" s="48">
        <v>0</v>
      </c>
      <c r="D37" s="48">
        <v>0</v>
      </c>
      <c r="E37" s="120">
        <v>0</v>
      </c>
      <c r="F37" s="120">
        <v>0</v>
      </c>
      <c r="G37" s="49"/>
      <c r="H37" s="49"/>
    </row>
    <row r="38" spans="1:8" s="4" customFormat="1" ht="36" x14ac:dyDescent="0.35">
      <c r="A38" s="11">
        <v>4</v>
      </c>
      <c r="B38" s="15" t="s">
        <v>113</v>
      </c>
      <c r="C38" s="48">
        <v>699000</v>
      </c>
      <c r="D38" s="48">
        <v>699000</v>
      </c>
      <c r="E38" s="120">
        <v>1061539.968744</v>
      </c>
      <c r="F38" s="120">
        <v>1061539.968744</v>
      </c>
      <c r="G38" s="49">
        <f t="shared" si="1"/>
        <v>1.5186551770300429</v>
      </c>
      <c r="H38" s="49">
        <f t="shared" si="2"/>
        <v>1.5186551770300429</v>
      </c>
    </row>
    <row r="39" spans="1:8" x14ac:dyDescent="0.4">
      <c r="A39" s="64" t="s">
        <v>11</v>
      </c>
      <c r="B39" s="15" t="s">
        <v>252</v>
      </c>
      <c r="C39" s="48">
        <v>597100</v>
      </c>
      <c r="D39" s="48">
        <v>597100</v>
      </c>
      <c r="E39" s="120">
        <v>938425.80064499995</v>
      </c>
      <c r="F39" s="120">
        <v>938425.80064499995</v>
      </c>
      <c r="G39" s="49">
        <f t="shared" si="1"/>
        <v>1.5716392574861831</v>
      </c>
      <c r="H39" s="49">
        <f t="shared" si="2"/>
        <v>1.5716392574861831</v>
      </c>
    </row>
    <row r="40" spans="1:8" ht="36" x14ac:dyDescent="0.4">
      <c r="A40" s="64" t="s">
        <v>11</v>
      </c>
      <c r="B40" s="15" t="s">
        <v>259</v>
      </c>
      <c r="C40" s="48">
        <v>66600</v>
      </c>
      <c r="D40" s="48">
        <v>66600</v>
      </c>
      <c r="E40" s="120">
        <v>79801.477045000007</v>
      </c>
      <c r="F40" s="120">
        <v>79801.477045000007</v>
      </c>
      <c r="G40" s="49">
        <f t="shared" si="1"/>
        <v>1.1982203760510513</v>
      </c>
      <c r="H40" s="49">
        <f t="shared" si="2"/>
        <v>1.1982203760510513</v>
      </c>
    </row>
    <row r="41" spans="1:8" x14ac:dyDescent="0.4">
      <c r="A41" s="64" t="s">
        <v>11</v>
      </c>
      <c r="B41" s="15" t="s">
        <v>255</v>
      </c>
      <c r="C41" s="48">
        <v>1300</v>
      </c>
      <c r="D41" s="48">
        <v>1300</v>
      </c>
      <c r="E41" s="120">
        <v>436.68274500000001</v>
      </c>
      <c r="F41" s="120">
        <v>436.68274500000001</v>
      </c>
      <c r="G41" s="49">
        <f t="shared" si="1"/>
        <v>0.33590980384615388</v>
      </c>
      <c r="H41" s="49">
        <f t="shared" si="2"/>
        <v>0.33590980384615388</v>
      </c>
    </row>
    <row r="42" spans="1:8" x14ac:dyDescent="0.4">
      <c r="A42" s="64" t="s">
        <v>11</v>
      </c>
      <c r="B42" s="15" t="s">
        <v>256</v>
      </c>
      <c r="C42" s="48">
        <v>34000</v>
      </c>
      <c r="D42" s="48">
        <v>34000</v>
      </c>
      <c r="E42" s="120">
        <v>42876.008308999997</v>
      </c>
      <c r="F42" s="120">
        <v>42876.008308999997</v>
      </c>
      <c r="G42" s="49">
        <f t="shared" si="1"/>
        <v>1.2610590679117646</v>
      </c>
      <c r="H42" s="49">
        <f t="shared" si="2"/>
        <v>1.2610590679117646</v>
      </c>
    </row>
    <row r="43" spans="1:8" x14ac:dyDescent="0.4">
      <c r="A43" s="64" t="s">
        <v>11</v>
      </c>
      <c r="B43" s="50" t="s">
        <v>257</v>
      </c>
      <c r="C43" s="48">
        <v>0</v>
      </c>
      <c r="D43" s="48">
        <v>0</v>
      </c>
      <c r="E43" s="120">
        <v>0</v>
      </c>
      <c r="F43" s="120">
        <v>0</v>
      </c>
      <c r="G43" s="49"/>
      <c r="H43" s="49"/>
    </row>
    <row r="44" spans="1:8" x14ac:dyDescent="0.4">
      <c r="A44" s="64" t="s">
        <v>11</v>
      </c>
      <c r="B44" s="50" t="s">
        <v>62</v>
      </c>
      <c r="C44" s="48">
        <v>0</v>
      </c>
      <c r="D44" s="48">
        <v>0</v>
      </c>
      <c r="E44" s="120">
        <v>0</v>
      </c>
      <c r="F44" s="120">
        <v>0</v>
      </c>
      <c r="G44" s="49"/>
      <c r="H44" s="49"/>
    </row>
    <row r="45" spans="1:8" s="4" customFormat="1" x14ac:dyDescent="0.35">
      <c r="A45" s="11">
        <v>5</v>
      </c>
      <c r="B45" s="15" t="s">
        <v>52</v>
      </c>
      <c r="C45" s="48">
        <v>162000</v>
      </c>
      <c r="D45" s="48">
        <v>162000</v>
      </c>
      <c r="E45" s="120">
        <v>164286.13378100001</v>
      </c>
      <c r="F45" s="120">
        <v>164286.13378100001</v>
      </c>
      <c r="G45" s="49">
        <f t="shared" si="1"/>
        <v>1.0141119369197531</v>
      </c>
      <c r="H45" s="49">
        <f t="shared" si="2"/>
        <v>1.0141119369197531</v>
      </c>
    </row>
    <row r="46" spans="1:8" s="4" customFormat="1" ht="36" x14ac:dyDescent="0.35">
      <c r="A46" s="11">
        <v>6</v>
      </c>
      <c r="B46" s="15" t="s">
        <v>53</v>
      </c>
      <c r="C46" s="48">
        <v>400000</v>
      </c>
      <c r="D46" s="48">
        <v>148800</v>
      </c>
      <c r="E46" s="120">
        <v>298699.58890700003</v>
      </c>
      <c r="F46" s="120">
        <v>111164.481837</v>
      </c>
      <c r="G46" s="49">
        <f t="shared" si="1"/>
        <v>0.74674897226750003</v>
      </c>
      <c r="H46" s="49">
        <f t="shared" si="2"/>
        <v>0.74707313062500003</v>
      </c>
    </row>
    <row r="47" spans="1:8" s="4" customFormat="1" ht="36" x14ac:dyDescent="0.35">
      <c r="A47" s="11"/>
      <c r="B47" s="51" t="s">
        <v>164</v>
      </c>
      <c r="C47" s="48">
        <v>251200</v>
      </c>
      <c r="D47" s="48">
        <v>0</v>
      </c>
      <c r="E47" s="120">
        <v>25.224193</v>
      </c>
      <c r="F47" s="120">
        <v>0</v>
      </c>
      <c r="G47" s="49">
        <f t="shared" si="1"/>
        <v>1.0041478105095542E-4</v>
      </c>
      <c r="H47" s="49"/>
    </row>
    <row r="48" spans="1:8" s="4" customFormat="1" ht="36" x14ac:dyDescent="0.35">
      <c r="A48" s="11"/>
      <c r="B48" s="51" t="s">
        <v>165</v>
      </c>
      <c r="C48" s="48">
        <v>148800</v>
      </c>
      <c r="D48" s="48">
        <v>148800</v>
      </c>
      <c r="E48" s="120">
        <v>91.748603000000003</v>
      </c>
      <c r="F48" s="120">
        <v>91.748603000000003</v>
      </c>
      <c r="G48" s="49">
        <f t="shared" si="1"/>
        <v>6.1659007392473122E-4</v>
      </c>
      <c r="H48" s="49">
        <f t="shared" si="2"/>
        <v>6.1659007392473122E-4</v>
      </c>
    </row>
    <row r="49" spans="1:8" s="4" customFormat="1" x14ac:dyDescent="0.35">
      <c r="A49" s="11">
        <v>7</v>
      </c>
      <c r="B49" s="15" t="s">
        <v>54</v>
      </c>
      <c r="C49" s="48">
        <v>114000</v>
      </c>
      <c r="D49" s="48">
        <v>114000</v>
      </c>
      <c r="E49" s="120">
        <v>113240.39396</v>
      </c>
      <c r="F49" s="120">
        <v>113240.39396</v>
      </c>
      <c r="G49" s="49">
        <f t="shared" si="1"/>
        <v>0.99333678912280698</v>
      </c>
      <c r="H49" s="49">
        <f t="shared" si="2"/>
        <v>0.99333678912280698</v>
      </c>
    </row>
    <row r="50" spans="1:8" s="4" customFormat="1" x14ac:dyDescent="0.35">
      <c r="A50" s="11">
        <v>8</v>
      </c>
      <c r="B50" s="15" t="s">
        <v>114</v>
      </c>
      <c r="C50" s="48">
        <v>68000</v>
      </c>
      <c r="D50" s="48">
        <v>56100</v>
      </c>
      <c r="E50" s="120">
        <v>59253.499747000002</v>
      </c>
      <c r="F50" s="120">
        <v>43422.568360999998</v>
      </c>
      <c r="G50" s="49">
        <f t="shared" si="1"/>
        <v>0.87137499627941184</v>
      </c>
      <c r="H50" s="49">
        <f t="shared" si="2"/>
        <v>0.77402082639928693</v>
      </c>
    </row>
    <row r="51" spans="1:8" ht="54" x14ac:dyDescent="0.4">
      <c r="A51" s="11"/>
      <c r="B51" s="51" t="s">
        <v>115</v>
      </c>
      <c r="C51" s="48">
        <v>11900</v>
      </c>
      <c r="D51" s="48">
        <v>0</v>
      </c>
      <c r="E51" s="120">
        <v>16652.882441000002</v>
      </c>
      <c r="F51" s="120">
        <v>821.951055</v>
      </c>
      <c r="G51" s="49">
        <f t="shared" si="1"/>
        <v>1.3994018857983195</v>
      </c>
      <c r="H51" s="49"/>
    </row>
    <row r="52" spans="1:8" ht="54" x14ac:dyDescent="0.4">
      <c r="A52" s="11"/>
      <c r="B52" s="51" t="s">
        <v>116</v>
      </c>
      <c r="C52" s="48">
        <v>56100</v>
      </c>
      <c r="D52" s="48">
        <v>56100</v>
      </c>
      <c r="E52" s="120">
        <v>42600.617306</v>
      </c>
      <c r="F52" s="120">
        <v>42600.617306</v>
      </c>
      <c r="G52" s="49">
        <f t="shared" si="1"/>
        <v>0.75936929244206774</v>
      </c>
      <c r="H52" s="49">
        <f t="shared" si="2"/>
        <v>0.75936929244206774</v>
      </c>
    </row>
    <row r="53" spans="1:8" s="4" customFormat="1" ht="36" x14ac:dyDescent="0.35">
      <c r="A53" s="11"/>
      <c r="B53" s="51" t="s">
        <v>201</v>
      </c>
      <c r="C53" s="48">
        <v>9600</v>
      </c>
      <c r="D53" s="48">
        <v>9600</v>
      </c>
      <c r="E53" s="120">
        <v>11430.877971</v>
      </c>
      <c r="F53" s="120">
        <v>11430.877971</v>
      </c>
      <c r="G53" s="49">
        <f t="shared" si="1"/>
        <v>1.1907164553125</v>
      </c>
      <c r="H53" s="49">
        <f t="shared" si="2"/>
        <v>1.1907164553125</v>
      </c>
    </row>
    <row r="54" spans="1:8" x14ac:dyDescent="0.4">
      <c r="A54" s="11"/>
      <c r="B54" s="51" t="s">
        <v>202</v>
      </c>
      <c r="C54" s="48">
        <v>10100</v>
      </c>
      <c r="D54" s="48">
        <v>10100</v>
      </c>
      <c r="E54" s="120">
        <v>0</v>
      </c>
      <c r="F54" s="120">
        <v>0</v>
      </c>
      <c r="G54" s="49">
        <f t="shared" si="1"/>
        <v>0</v>
      </c>
      <c r="H54" s="49">
        <f t="shared" si="2"/>
        <v>0</v>
      </c>
    </row>
    <row r="55" spans="1:8" ht="36" x14ac:dyDescent="0.4">
      <c r="A55" s="11">
        <v>9</v>
      </c>
      <c r="B55" s="15" t="s">
        <v>55</v>
      </c>
      <c r="C55" s="48">
        <v>0</v>
      </c>
      <c r="D55" s="48">
        <v>0</v>
      </c>
      <c r="E55" s="120">
        <v>0</v>
      </c>
      <c r="F55" s="120">
        <v>0</v>
      </c>
      <c r="G55" s="49"/>
      <c r="H55" s="49"/>
    </row>
    <row r="56" spans="1:8" s="52" customFormat="1" ht="36" x14ac:dyDescent="0.35">
      <c r="A56" s="11">
        <v>10</v>
      </c>
      <c r="B56" s="15" t="s">
        <v>56</v>
      </c>
      <c r="C56" s="48">
        <v>2000</v>
      </c>
      <c r="D56" s="48">
        <v>2000</v>
      </c>
      <c r="E56" s="120">
        <v>2952.1186120000002</v>
      </c>
      <c r="F56" s="120">
        <v>2952.1186120000002</v>
      </c>
      <c r="G56" s="49">
        <f t="shared" si="1"/>
        <v>1.476059306</v>
      </c>
      <c r="H56" s="49">
        <f t="shared" si="2"/>
        <v>1.476059306</v>
      </c>
    </row>
    <row r="57" spans="1:8" s="4" customFormat="1" ht="36" x14ac:dyDescent="0.35">
      <c r="A57" s="11">
        <v>11</v>
      </c>
      <c r="B57" s="15" t="s">
        <v>118</v>
      </c>
      <c r="C57" s="48">
        <v>25800</v>
      </c>
      <c r="D57" s="48">
        <v>25800</v>
      </c>
      <c r="E57" s="120">
        <v>88073.772073999993</v>
      </c>
      <c r="F57" s="120">
        <v>88073.772073999993</v>
      </c>
      <c r="G57" s="49">
        <f t="shared" si="1"/>
        <v>3.4137120958914724</v>
      </c>
      <c r="H57" s="49">
        <f t="shared" si="2"/>
        <v>3.4137120958914724</v>
      </c>
    </row>
    <row r="58" spans="1:8" s="53" customFormat="1" x14ac:dyDescent="0.4">
      <c r="A58" s="11">
        <v>12</v>
      </c>
      <c r="B58" s="15" t="s">
        <v>117</v>
      </c>
      <c r="C58" s="48">
        <v>250000</v>
      </c>
      <c r="D58" s="48">
        <v>250000</v>
      </c>
      <c r="E58" s="120">
        <v>277039.88853300002</v>
      </c>
      <c r="F58" s="120">
        <v>277039.88853300002</v>
      </c>
      <c r="G58" s="49">
        <f t="shared" si="1"/>
        <v>1.1081595541320002</v>
      </c>
      <c r="H58" s="49">
        <f t="shared" si="2"/>
        <v>1.1081595541320002</v>
      </c>
    </row>
    <row r="59" spans="1:8" s="53" customFormat="1" ht="54" x14ac:dyDescent="0.4">
      <c r="A59" s="11">
        <v>13</v>
      </c>
      <c r="B59" s="15" t="s">
        <v>119</v>
      </c>
      <c r="C59" s="48">
        <v>0</v>
      </c>
      <c r="D59" s="48">
        <v>0</v>
      </c>
      <c r="E59" s="120">
        <v>737.42524800000001</v>
      </c>
      <c r="F59" s="120">
        <v>737.42524800000001</v>
      </c>
      <c r="G59" s="49"/>
      <c r="H59" s="49"/>
    </row>
    <row r="60" spans="1:8" s="52" customFormat="1" ht="72" x14ac:dyDescent="0.35">
      <c r="A60" s="11">
        <v>14</v>
      </c>
      <c r="B60" s="15" t="s">
        <v>121</v>
      </c>
      <c r="C60" s="48">
        <v>70000</v>
      </c>
      <c r="D60" s="48">
        <v>70000</v>
      </c>
      <c r="E60" s="120">
        <v>62635.810232999997</v>
      </c>
      <c r="F60" s="120">
        <v>62635.810232999997</v>
      </c>
      <c r="G60" s="49">
        <f t="shared" si="1"/>
        <v>0.89479728904285705</v>
      </c>
      <c r="H60" s="49">
        <f t="shared" si="2"/>
        <v>0.89479728904285705</v>
      </c>
    </row>
    <row r="61" spans="1:8" s="52" customFormat="1" x14ac:dyDescent="0.4">
      <c r="A61" s="64" t="s">
        <v>11</v>
      </c>
      <c r="B61" s="50" t="s">
        <v>262</v>
      </c>
      <c r="C61" s="48">
        <v>0</v>
      </c>
      <c r="D61" s="48">
        <v>0</v>
      </c>
      <c r="E61" s="121">
        <v>23690.025611000001</v>
      </c>
      <c r="F61" s="120">
        <v>0</v>
      </c>
      <c r="G61" s="49"/>
      <c r="H61" s="49"/>
    </row>
    <row r="62" spans="1:8" s="52" customFormat="1" ht="36" x14ac:dyDescent="0.35">
      <c r="A62" s="64" t="s">
        <v>11</v>
      </c>
      <c r="B62" s="50" t="s">
        <v>259</v>
      </c>
      <c r="C62" s="48">
        <v>0</v>
      </c>
      <c r="D62" s="48">
        <v>0</v>
      </c>
      <c r="E62" s="120">
        <v>2560.1602280000002</v>
      </c>
      <c r="F62" s="120">
        <v>0</v>
      </c>
      <c r="G62" s="49"/>
      <c r="H62" s="49"/>
    </row>
    <row r="63" spans="1:8" s="52" customFormat="1" ht="36" x14ac:dyDescent="0.35">
      <c r="A63" s="64" t="s">
        <v>11</v>
      </c>
      <c r="B63" s="50" t="s">
        <v>254</v>
      </c>
      <c r="C63" s="48">
        <v>0</v>
      </c>
      <c r="D63" s="48">
        <v>0</v>
      </c>
      <c r="E63" s="120">
        <v>4249.8888189999998</v>
      </c>
      <c r="F63" s="120">
        <v>0</v>
      </c>
      <c r="G63" s="49"/>
      <c r="H63" s="49"/>
    </row>
    <row r="64" spans="1:8" s="52" customFormat="1" x14ac:dyDescent="0.35">
      <c r="A64" s="64" t="s">
        <v>11</v>
      </c>
      <c r="B64" s="50" t="s">
        <v>255</v>
      </c>
      <c r="C64" s="48">
        <v>0</v>
      </c>
      <c r="D64" s="48">
        <v>0</v>
      </c>
      <c r="E64" s="120">
        <v>32135.735574999999</v>
      </c>
      <c r="F64" s="120">
        <v>0</v>
      </c>
      <c r="G64" s="49"/>
      <c r="H64" s="49"/>
    </row>
    <row r="65" spans="1:8" s="52" customFormat="1" x14ac:dyDescent="0.35">
      <c r="A65" s="64" t="s">
        <v>11</v>
      </c>
      <c r="B65" s="50" t="s">
        <v>62</v>
      </c>
      <c r="C65" s="48">
        <v>0</v>
      </c>
      <c r="D65" s="48">
        <v>0</v>
      </c>
      <c r="E65" s="120">
        <v>0</v>
      </c>
      <c r="F65" s="120">
        <v>0</v>
      </c>
      <c r="G65" s="49"/>
      <c r="H65" s="49"/>
    </row>
    <row r="66" spans="1:8" s="52" customFormat="1" ht="36" x14ac:dyDescent="0.35">
      <c r="A66" s="11">
        <v>15</v>
      </c>
      <c r="B66" s="15" t="s">
        <v>57</v>
      </c>
      <c r="C66" s="48">
        <v>30000</v>
      </c>
      <c r="D66" s="48">
        <v>20270</v>
      </c>
      <c r="E66" s="120">
        <v>52613.523316999999</v>
      </c>
      <c r="F66" s="120">
        <v>46931.759654000001</v>
      </c>
      <c r="G66" s="49">
        <f t="shared" si="1"/>
        <v>1.7537841105666667</v>
      </c>
      <c r="H66" s="49">
        <f t="shared" si="2"/>
        <v>2.3153310140108534</v>
      </c>
    </row>
    <row r="67" spans="1:8" s="4" customFormat="1" x14ac:dyDescent="0.35">
      <c r="A67" s="11">
        <v>16</v>
      </c>
      <c r="B67" s="15" t="s">
        <v>58</v>
      </c>
      <c r="C67" s="48">
        <v>68000</v>
      </c>
      <c r="D67" s="48">
        <v>48100</v>
      </c>
      <c r="E67" s="120">
        <v>120007.83868099999</v>
      </c>
      <c r="F67" s="120">
        <v>72117.375786999997</v>
      </c>
      <c r="G67" s="49">
        <f t="shared" si="1"/>
        <v>1.7648211570735293</v>
      </c>
      <c r="H67" s="49">
        <f t="shared" si="2"/>
        <v>1.4993217419334719</v>
      </c>
    </row>
    <row r="68" spans="1:8" s="4" customFormat="1" ht="54" x14ac:dyDescent="0.35">
      <c r="A68" s="11">
        <v>17</v>
      </c>
      <c r="B68" s="54" t="s">
        <v>120</v>
      </c>
      <c r="C68" s="48">
        <v>3200</v>
      </c>
      <c r="D68" s="48">
        <v>3200</v>
      </c>
      <c r="E68" s="120">
        <v>7668.7404610000003</v>
      </c>
      <c r="F68" s="120">
        <v>7668.7404610000003</v>
      </c>
      <c r="G68" s="49">
        <f t="shared" si="1"/>
        <v>2.3964813940625</v>
      </c>
      <c r="H68" s="49">
        <f t="shared" si="2"/>
        <v>2.3964813940625</v>
      </c>
    </row>
    <row r="69" spans="1:8" s="4" customFormat="1" ht="36" x14ac:dyDescent="0.35">
      <c r="A69" s="11">
        <v>18</v>
      </c>
      <c r="B69" s="54" t="s">
        <v>166</v>
      </c>
      <c r="C69" s="48">
        <v>13000</v>
      </c>
      <c r="D69" s="48">
        <v>13000</v>
      </c>
      <c r="E69" s="120">
        <v>13951.387500000001</v>
      </c>
      <c r="F69" s="120">
        <v>13951.387500000001</v>
      </c>
      <c r="G69" s="49"/>
      <c r="H69" s="49"/>
    </row>
    <row r="70" spans="1:8" s="4" customFormat="1" ht="17.5" x14ac:dyDescent="0.35">
      <c r="A70" s="9" t="s">
        <v>29</v>
      </c>
      <c r="B70" s="55" t="s">
        <v>205</v>
      </c>
      <c r="C70" s="56">
        <v>0</v>
      </c>
      <c r="D70" s="56">
        <v>0</v>
      </c>
      <c r="E70" s="119">
        <v>0</v>
      </c>
      <c r="F70" s="119">
        <v>0</v>
      </c>
      <c r="G70" s="47"/>
      <c r="H70" s="47"/>
    </row>
    <row r="71" spans="1:8" s="4" customFormat="1" ht="35" x14ac:dyDescent="0.35">
      <c r="A71" s="9" t="s">
        <v>33</v>
      </c>
      <c r="B71" s="13" t="s">
        <v>59</v>
      </c>
      <c r="C71" s="56">
        <v>1200000</v>
      </c>
      <c r="D71" s="56">
        <v>0</v>
      </c>
      <c r="E71" s="119">
        <v>912832.75648500002</v>
      </c>
      <c r="F71" s="119">
        <v>0</v>
      </c>
      <c r="G71" s="47"/>
      <c r="H71" s="47"/>
    </row>
    <row r="72" spans="1:8" x14ac:dyDescent="0.4">
      <c r="A72" s="11">
        <v>1</v>
      </c>
      <c r="B72" s="15" t="s">
        <v>60</v>
      </c>
      <c r="C72" s="48">
        <v>0</v>
      </c>
      <c r="D72" s="48">
        <v>0</v>
      </c>
      <c r="E72" s="120">
        <v>0</v>
      </c>
      <c r="F72" s="120">
        <v>0</v>
      </c>
      <c r="G72" s="49"/>
      <c r="H72" s="49"/>
    </row>
    <row r="73" spans="1:8" x14ac:dyDescent="0.4">
      <c r="A73" s="11">
        <v>2</v>
      </c>
      <c r="B73" s="15" t="s">
        <v>61</v>
      </c>
      <c r="C73" s="48">
        <v>0</v>
      </c>
      <c r="D73" s="48">
        <v>0</v>
      </c>
      <c r="E73" s="120">
        <v>41719.517585000001</v>
      </c>
      <c r="F73" s="120">
        <v>0</v>
      </c>
      <c r="G73" s="49"/>
      <c r="H73" s="49"/>
    </row>
    <row r="74" spans="1:8" ht="54" x14ac:dyDescent="0.4">
      <c r="A74" s="11">
        <v>3</v>
      </c>
      <c r="B74" s="15" t="s">
        <v>203</v>
      </c>
      <c r="C74" s="48">
        <v>0</v>
      </c>
      <c r="D74" s="48">
        <v>0</v>
      </c>
      <c r="E74" s="120">
        <v>0</v>
      </c>
      <c r="F74" s="120">
        <v>0</v>
      </c>
      <c r="G74" s="49"/>
      <c r="H74" s="49"/>
    </row>
    <row r="75" spans="1:8" ht="36" x14ac:dyDescent="0.4">
      <c r="A75" s="11">
        <v>4</v>
      </c>
      <c r="B75" s="15" t="s">
        <v>167</v>
      </c>
      <c r="C75" s="48">
        <v>0</v>
      </c>
      <c r="D75" s="48">
        <v>0</v>
      </c>
      <c r="E75" s="120">
        <v>877405.86146699998</v>
      </c>
      <c r="F75" s="120">
        <v>0</v>
      </c>
      <c r="G75" s="49"/>
      <c r="H75" s="49"/>
    </row>
    <row r="76" spans="1:8" ht="54" x14ac:dyDescent="0.4">
      <c r="A76" s="11">
        <v>5</v>
      </c>
      <c r="B76" s="15" t="s">
        <v>168</v>
      </c>
      <c r="C76" s="48">
        <v>0</v>
      </c>
      <c r="D76" s="48">
        <v>0</v>
      </c>
      <c r="E76" s="120">
        <v>26.992339999999999</v>
      </c>
      <c r="F76" s="119">
        <v>0</v>
      </c>
      <c r="G76" s="47"/>
      <c r="H76" s="47"/>
    </row>
    <row r="77" spans="1:8" x14ac:dyDescent="0.4">
      <c r="A77" s="11">
        <v>6</v>
      </c>
      <c r="B77" s="15" t="s">
        <v>62</v>
      </c>
      <c r="C77" s="48">
        <v>0</v>
      </c>
      <c r="D77" s="48">
        <v>0</v>
      </c>
      <c r="E77" s="120">
        <v>-6319.6149070000001</v>
      </c>
      <c r="F77" s="119">
        <v>0</v>
      </c>
      <c r="G77" s="47"/>
      <c r="H77" s="47"/>
    </row>
    <row r="78" spans="1:8" ht="52.5" x14ac:dyDescent="0.4">
      <c r="A78" s="9" t="s">
        <v>63</v>
      </c>
      <c r="B78" s="13" t="s">
        <v>169</v>
      </c>
      <c r="C78" s="56">
        <v>0</v>
      </c>
      <c r="D78" s="56">
        <v>0</v>
      </c>
      <c r="E78" s="119">
        <v>44862.339585000002</v>
      </c>
      <c r="F78" s="119">
        <v>8057.7672780000003</v>
      </c>
      <c r="G78" s="47"/>
      <c r="H78" s="47"/>
    </row>
    <row r="79" spans="1:8" s="4" customFormat="1" ht="35" x14ac:dyDescent="0.35">
      <c r="A79" s="9" t="s">
        <v>77</v>
      </c>
      <c r="B79" s="13" t="s">
        <v>122</v>
      </c>
      <c r="C79" s="56">
        <v>0</v>
      </c>
      <c r="D79" s="56">
        <v>0</v>
      </c>
      <c r="E79" s="119">
        <v>939.30654400000003</v>
      </c>
      <c r="F79" s="119">
        <v>939.30654400000003</v>
      </c>
      <c r="G79" s="47"/>
      <c r="H79" s="47"/>
    </row>
    <row r="80" spans="1:8" ht="35" x14ac:dyDescent="0.4">
      <c r="A80" s="9" t="s">
        <v>7</v>
      </c>
      <c r="B80" s="13" t="s">
        <v>204</v>
      </c>
      <c r="C80" s="46">
        <v>0</v>
      </c>
      <c r="D80" s="46">
        <v>0</v>
      </c>
      <c r="E80" s="119">
        <v>34000</v>
      </c>
      <c r="F80" s="119">
        <v>34000</v>
      </c>
      <c r="G80" s="47"/>
      <c r="H80" s="47"/>
    </row>
    <row r="81" spans="1:8" ht="35" x14ac:dyDescent="0.4">
      <c r="A81" s="9" t="s">
        <v>35</v>
      </c>
      <c r="B81" s="13" t="s">
        <v>171</v>
      </c>
      <c r="C81" s="46">
        <v>0</v>
      </c>
      <c r="D81" s="46">
        <v>0</v>
      </c>
      <c r="E81" s="122">
        <v>851483.70900899998</v>
      </c>
      <c r="F81" s="122">
        <v>851483.70900899998</v>
      </c>
      <c r="G81" s="47"/>
      <c r="H81" s="47"/>
    </row>
    <row r="82" spans="1:8" ht="35" x14ac:dyDescent="0.4">
      <c r="A82" s="9" t="s">
        <v>37</v>
      </c>
      <c r="B82" s="13" t="s">
        <v>170</v>
      </c>
      <c r="C82" s="46">
        <v>0</v>
      </c>
      <c r="D82" s="46">
        <v>0</v>
      </c>
      <c r="E82" s="119">
        <v>3510607.4960960001</v>
      </c>
      <c r="F82" s="119">
        <v>3510607.4960960001</v>
      </c>
      <c r="G82" s="47"/>
      <c r="H82" s="47"/>
    </row>
    <row r="83" spans="1:8" s="58" customFormat="1" x14ac:dyDescent="0.4">
      <c r="A83" s="155"/>
      <c r="B83" s="155"/>
      <c r="C83" s="155"/>
      <c r="D83" s="155"/>
      <c r="E83" s="155"/>
      <c r="F83" s="57"/>
      <c r="G83" s="149"/>
      <c r="H83" s="149"/>
    </row>
    <row r="84" spans="1:8" x14ac:dyDescent="0.4">
      <c r="B84" s="42"/>
      <c r="C84" s="60"/>
      <c r="D84" s="61"/>
      <c r="E84" s="62"/>
      <c r="F84" s="60"/>
      <c r="G84" s="150"/>
      <c r="H84" s="150"/>
    </row>
    <row r="85" spans="1:8" x14ac:dyDescent="0.4">
      <c r="A85" s="150"/>
      <c r="B85" s="150"/>
      <c r="C85" s="150"/>
      <c r="D85" s="151"/>
      <c r="E85" s="151"/>
      <c r="F85" s="61"/>
      <c r="G85" s="150"/>
      <c r="H85" s="150"/>
    </row>
    <row r="86" spans="1:8" x14ac:dyDescent="0.4">
      <c r="E86" s="60"/>
      <c r="F86" s="60"/>
    </row>
  </sheetData>
  <mergeCells count="17">
    <mergeCell ref="A1:B1"/>
    <mergeCell ref="A2:B2"/>
    <mergeCell ref="A4:H4"/>
    <mergeCell ref="F6:H6"/>
    <mergeCell ref="A7:A8"/>
    <mergeCell ref="B7:B8"/>
    <mergeCell ref="C7:D7"/>
    <mergeCell ref="G7:H7"/>
    <mergeCell ref="A5:H5"/>
    <mergeCell ref="A85:C85"/>
    <mergeCell ref="D85:E85"/>
    <mergeCell ref="G85:H85"/>
    <mergeCell ref="E7:F7"/>
    <mergeCell ref="A83:C83"/>
    <mergeCell ref="D83:E83"/>
    <mergeCell ref="G83:H83"/>
    <mergeCell ref="G84:H84"/>
  </mergeCells>
  <printOptions horizontalCentered="1"/>
  <pageMargins left="0.11811023622047245" right="0.11811023622047245" top="0.78740157480314965" bottom="0.78740157480314965" header="0.31496062992125984" footer="0.31496062992125984"/>
  <pageSetup paperSize="9" scale="91"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0"/>
  <sheetViews>
    <sheetView view="pageBreakPreview" zoomScale="60" zoomScaleNormal="85" workbookViewId="0">
      <selection activeCell="H12" sqref="H12"/>
    </sheetView>
  </sheetViews>
  <sheetFormatPr defaultColWidth="9" defaultRowHeight="18" x14ac:dyDescent="0.35"/>
  <cols>
    <col min="1" max="1" width="6.26953125" style="92" customWidth="1"/>
    <col min="2" max="2" width="32.26953125" style="92" customWidth="1"/>
    <col min="3" max="5" width="15.1796875" style="89" customWidth="1"/>
    <col min="6" max="6" width="16.81640625" style="89" customWidth="1"/>
    <col min="7" max="8" width="15.1796875" style="89" customWidth="1"/>
    <col min="9" max="9" width="15.54296875" style="90" customWidth="1"/>
    <col min="10" max="10" width="15.453125" style="90" customWidth="1"/>
    <col min="11" max="11" width="13.7265625" style="90" customWidth="1"/>
    <col min="12" max="16384" width="9" style="92"/>
  </cols>
  <sheetData>
    <row r="1" spans="1:11" x14ac:dyDescent="0.35">
      <c r="A1" s="145" t="s">
        <v>264</v>
      </c>
      <c r="B1" s="145"/>
      <c r="K1" s="91" t="s">
        <v>65</v>
      </c>
    </row>
    <row r="2" spans="1:11" x14ac:dyDescent="0.35">
      <c r="A2" s="145" t="s">
        <v>263</v>
      </c>
      <c r="B2" s="145"/>
    </row>
    <row r="3" spans="1:11" x14ac:dyDescent="0.35">
      <c r="A3" s="2"/>
      <c r="B3" s="2"/>
    </row>
    <row r="4" spans="1:11" ht="40.5" customHeight="1" x14ac:dyDescent="0.35">
      <c r="A4" s="157" t="s">
        <v>267</v>
      </c>
      <c r="B4" s="157"/>
      <c r="C4" s="157"/>
      <c r="D4" s="157"/>
      <c r="E4" s="157"/>
      <c r="F4" s="157"/>
      <c r="G4" s="157"/>
      <c r="H4" s="157"/>
      <c r="I4" s="157"/>
      <c r="J4" s="157"/>
      <c r="K4" s="157"/>
    </row>
    <row r="5" spans="1:11" x14ac:dyDescent="0.35">
      <c r="A5" s="146" t="s">
        <v>310</v>
      </c>
      <c r="B5" s="146"/>
      <c r="C5" s="146"/>
      <c r="D5" s="146"/>
      <c r="E5" s="146"/>
      <c r="F5" s="146"/>
      <c r="G5" s="146"/>
      <c r="H5" s="146"/>
      <c r="I5" s="146"/>
      <c r="J5" s="146"/>
      <c r="K5" s="146"/>
    </row>
    <row r="6" spans="1:11" x14ac:dyDescent="0.35">
      <c r="K6" s="93" t="s">
        <v>0</v>
      </c>
    </row>
    <row r="7" spans="1:11" ht="18.75" customHeight="1" x14ac:dyDescent="0.35">
      <c r="A7" s="158" t="s">
        <v>206</v>
      </c>
      <c r="B7" s="156" t="s">
        <v>207</v>
      </c>
      <c r="C7" s="154" t="s">
        <v>172</v>
      </c>
      <c r="D7" s="156" t="s">
        <v>173</v>
      </c>
      <c r="E7" s="156"/>
      <c r="F7" s="156" t="s">
        <v>92</v>
      </c>
      <c r="G7" s="156" t="s">
        <v>173</v>
      </c>
      <c r="H7" s="156"/>
      <c r="I7" s="156" t="s">
        <v>93</v>
      </c>
      <c r="J7" s="156"/>
      <c r="K7" s="156"/>
    </row>
    <row r="8" spans="1:11" ht="45" customHeight="1" x14ac:dyDescent="0.35">
      <c r="A8" s="158"/>
      <c r="B8" s="156"/>
      <c r="C8" s="154"/>
      <c r="D8" s="9" t="s">
        <v>174</v>
      </c>
      <c r="E8" s="9" t="s">
        <v>175</v>
      </c>
      <c r="F8" s="156"/>
      <c r="G8" s="9" t="s">
        <v>176</v>
      </c>
      <c r="H8" s="9" t="s">
        <v>177</v>
      </c>
      <c r="I8" s="9" t="s">
        <v>178</v>
      </c>
      <c r="J8" s="9" t="s">
        <v>174</v>
      </c>
      <c r="K8" s="9" t="s">
        <v>179</v>
      </c>
    </row>
    <row r="9" spans="1:11" x14ac:dyDescent="0.35">
      <c r="A9" s="37" t="s">
        <v>6</v>
      </c>
      <c r="B9" s="37" t="s">
        <v>7</v>
      </c>
      <c r="C9" s="37" t="s">
        <v>66</v>
      </c>
      <c r="D9" s="37">
        <v>2</v>
      </c>
      <c r="E9" s="37">
        <v>3</v>
      </c>
      <c r="F9" s="37" t="s">
        <v>67</v>
      </c>
      <c r="G9" s="37">
        <v>5</v>
      </c>
      <c r="H9" s="37">
        <v>6</v>
      </c>
      <c r="I9" s="37" t="s">
        <v>68</v>
      </c>
      <c r="J9" s="37" t="s">
        <v>69</v>
      </c>
      <c r="K9" s="37" t="s">
        <v>70</v>
      </c>
    </row>
    <row r="10" spans="1:11" x14ac:dyDescent="0.35">
      <c r="A10" s="37"/>
      <c r="B10" s="96" t="s">
        <v>20</v>
      </c>
      <c r="C10" s="97">
        <f>C11+C31+C38+C39+C40</f>
        <v>5614769</v>
      </c>
      <c r="D10" s="97">
        <f t="shared" ref="D10:H10" si="0">D11+D31+D38+D39+D40</f>
        <v>3475637</v>
      </c>
      <c r="E10" s="97">
        <f t="shared" si="0"/>
        <v>2139132</v>
      </c>
      <c r="F10" s="97">
        <f t="shared" si="0"/>
        <v>10374493.960060999</v>
      </c>
      <c r="G10" s="97">
        <f t="shared" si="0"/>
        <v>7281132.180877001</v>
      </c>
      <c r="H10" s="97">
        <f t="shared" si="0"/>
        <v>3093361.7791839996</v>
      </c>
      <c r="I10" s="98">
        <f t="shared" ref="I10:K11" si="1">F10/C10</f>
        <v>1.8477151882937657</v>
      </c>
      <c r="J10" s="98">
        <f t="shared" si="1"/>
        <v>2.0949058203940747</v>
      </c>
      <c r="K10" s="98">
        <f t="shared" si="1"/>
        <v>1.4460827004523329</v>
      </c>
    </row>
    <row r="11" spans="1:11" s="94" customFormat="1" ht="17.5" x14ac:dyDescent="0.35">
      <c r="A11" s="37" t="s">
        <v>6</v>
      </c>
      <c r="B11" s="96" t="s">
        <v>71</v>
      </c>
      <c r="C11" s="97">
        <f>C12+C22+C26+C27+C28+C29+C30</f>
        <v>4331326</v>
      </c>
      <c r="D11" s="97">
        <f t="shared" ref="D11:H11" si="2">D12+D22+D26+D27+D28+D29+D30</f>
        <v>2245559</v>
      </c>
      <c r="E11" s="97">
        <f t="shared" si="2"/>
        <v>2085767</v>
      </c>
      <c r="F11" s="97">
        <f t="shared" si="2"/>
        <v>6548499.6676939996</v>
      </c>
      <c r="G11" s="97">
        <f t="shared" si="2"/>
        <v>3838109.1530840006</v>
      </c>
      <c r="H11" s="97">
        <f t="shared" si="2"/>
        <v>2710390.51461</v>
      </c>
      <c r="I11" s="98">
        <f t="shared" si="1"/>
        <v>1.5118925861719943</v>
      </c>
      <c r="J11" s="98">
        <f t="shared" si="1"/>
        <v>1.7091998709826821</v>
      </c>
      <c r="K11" s="98">
        <f t="shared" si="1"/>
        <v>1.2994694587698434</v>
      </c>
    </row>
    <row r="12" spans="1:11" x14ac:dyDescent="0.35">
      <c r="A12" s="37" t="s">
        <v>49</v>
      </c>
      <c r="B12" s="96" t="s">
        <v>23</v>
      </c>
      <c r="C12" s="125">
        <v>750880</v>
      </c>
      <c r="D12" s="125">
        <v>604380</v>
      </c>
      <c r="E12" s="125">
        <v>146500</v>
      </c>
      <c r="F12" s="125">
        <v>2537392.245815</v>
      </c>
      <c r="G12" s="125">
        <v>1987357.9342360001</v>
      </c>
      <c r="H12" s="125">
        <v>550034.31157899997</v>
      </c>
      <c r="I12" s="98">
        <f t="shared" ref="I12:I33" si="3">F12/C12</f>
        <v>3.3792247041005221</v>
      </c>
      <c r="J12" s="98">
        <f t="shared" ref="J12:J33" si="4">G12/D12</f>
        <v>3.2882589335120289</v>
      </c>
      <c r="K12" s="98">
        <f t="shared" ref="K12:K34" si="5">H12/E12</f>
        <v>3.754500420334471</v>
      </c>
    </row>
    <row r="13" spans="1:11" x14ac:dyDescent="0.4">
      <c r="A13" s="99">
        <v>1</v>
      </c>
      <c r="B13" s="16" t="s">
        <v>72</v>
      </c>
      <c r="C13" s="95">
        <v>750880</v>
      </c>
      <c r="D13" s="95">
        <v>604380</v>
      </c>
      <c r="E13" s="95">
        <v>146500</v>
      </c>
      <c r="F13" s="95">
        <v>2525531.8787750001</v>
      </c>
      <c r="G13" s="95">
        <v>1978444.615126</v>
      </c>
      <c r="H13" s="95">
        <v>547087.26364899997</v>
      </c>
      <c r="I13" s="100">
        <f t="shared" si="3"/>
        <v>3.3634294145202963</v>
      </c>
      <c r="J13" s="100">
        <f t="shared" si="4"/>
        <v>3.2735110611304146</v>
      </c>
      <c r="K13" s="100">
        <f t="shared" si="5"/>
        <v>3.7343840522116039</v>
      </c>
    </row>
    <row r="14" spans="1:11" x14ac:dyDescent="0.4">
      <c r="A14" s="99"/>
      <c r="B14" s="101" t="s">
        <v>180</v>
      </c>
      <c r="C14" s="95"/>
      <c r="D14" s="95"/>
      <c r="E14" s="95"/>
      <c r="F14" s="95"/>
      <c r="G14" s="95"/>
      <c r="H14" s="95"/>
      <c r="I14" s="100"/>
      <c r="J14" s="100"/>
      <c r="K14" s="100"/>
    </row>
    <row r="15" spans="1:11" ht="36" x14ac:dyDescent="0.4">
      <c r="A15" s="99" t="s">
        <v>11</v>
      </c>
      <c r="B15" s="101" t="s">
        <v>73</v>
      </c>
      <c r="C15" s="106">
        <v>0</v>
      </c>
      <c r="D15" s="106">
        <v>0</v>
      </c>
      <c r="E15" s="106">
        <v>0</v>
      </c>
      <c r="F15" s="106">
        <v>262749.55233799998</v>
      </c>
      <c r="G15" s="106">
        <v>95883.874697000007</v>
      </c>
      <c r="H15" s="106">
        <v>166865.67764099999</v>
      </c>
      <c r="I15" s="107"/>
      <c r="J15" s="107"/>
      <c r="K15" s="100"/>
    </row>
    <row r="16" spans="1:11" x14ac:dyDescent="0.4">
      <c r="A16" s="99" t="s">
        <v>11</v>
      </c>
      <c r="B16" s="101" t="s">
        <v>74</v>
      </c>
      <c r="C16" s="106">
        <v>0</v>
      </c>
      <c r="D16" s="106">
        <v>0</v>
      </c>
      <c r="E16" s="106">
        <v>0</v>
      </c>
      <c r="F16" s="106">
        <v>51.798167999999997</v>
      </c>
      <c r="G16" s="106">
        <v>51.798167999999997</v>
      </c>
      <c r="H16" s="106">
        <v>0</v>
      </c>
      <c r="I16" s="107"/>
      <c r="J16" s="107"/>
      <c r="K16" s="100"/>
    </row>
    <row r="17" spans="1:11" ht="36" x14ac:dyDescent="0.4">
      <c r="A17" s="99"/>
      <c r="B17" s="101" t="s">
        <v>208</v>
      </c>
      <c r="C17" s="106">
        <v>0</v>
      </c>
      <c r="D17" s="106">
        <v>0</v>
      </c>
      <c r="E17" s="106">
        <v>0</v>
      </c>
      <c r="F17" s="106">
        <v>0</v>
      </c>
      <c r="G17" s="106">
        <v>0</v>
      </c>
      <c r="H17" s="106">
        <v>0</v>
      </c>
      <c r="I17" s="107"/>
      <c r="J17" s="107"/>
      <c r="K17" s="100"/>
    </row>
    <row r="18" spans="1:11" s="94" customFormat="1" ht="36" x14ac:dyDescent="0.4">
      <c r="A18" s="99" t="s">
        <v>11</v>
      </c>
      <c r="B18" s="101" t="s">
        <v>209</v>
      </c>
      <c r="C18" s="106">
        <v>0</v>
      </c>
      <c r="D18" s="106">
        <v>0</v>
      </c>
      <c r="E18" s="106">
        <v>0</v>
      </c>
      <c r="F18" s="106">
        <v>297624.75334699999</v>
      </c>
      <c r="G18" s="106">
        <v>58263.256238000002</v>
      </c>
      <c r="H18" s="106">
        <v>239361.49710899999</v>
      </c>
      <c r="I18" s="107"/>
      <c r="J18" s="107"/>
      <c r="K18" s="100"/>
    </row>
    <row r="19" spans="1:11" ht="36" x14ac:dyDescent="0.4">
      <c r="A19" s="99" t="s">
        <v>11</v>
      </c>
      <c r="B19" s="101" t="s">
        <v>210</v>
      </c>
      <c r="C19" s="106">
        <v>0</v>
      </c>
      <c r="D19" s="106">
        <v>0</v>
      </c>
      <c r="E19" s="106">
        <v>0</v>
      </c>
      <c r="F19" s="106">
        <v>66238.013787999997</v>
      </c>
      <c r="G19" s="106">
        <v>63489.392295999998</v>
      </c>
      <c r="H19" s="106">
        <v>2748.6214920000002</v>
      </c>
      <c r="I19" s="107"/>
      <c r="J19" s="107"/>
      <c r="K19" s="100"/>
    </row>
    <row r="20" spans="1:11" ht="126" x14ac:dyDescent="0.4">
      <c r="A20" s="99">
        <v>2</v>
      </c>
      <c r="B20" s="16" t="s">
        <v>181</v>
      </c>
      <c r="C20" s="95">
        <v>0</v>
      </c>
      <c r="D20" s="95">
        <v>0</v>
      </c>
      <c r="E20" s="95">
        <v>0</v>
      </c>
      <c r="F20" s="95">
        <v>10600</v>
      </c>
      <c r="G20" s="95">
        <v>8000</v>
      </c>
      <c r="H20" s="95">
        <v>2600</v>
      </c>
      <c r="I20" s="100"/>
      <c r="J20" s="100"/>
      <c r="K20" s="100"/>
    </row>
    <row r="21" spans="1:11" x14ac:dyDescent="0.4">
      <c r="A21" s="99">
        <v>3</v>
      </c>
      <c r="B21" s="16" t="s">
        <v>75</v>
      </c>
      <c r="C21" s="95">
        <v>0</v>
      </c>
      <c r="D21" s="95">
        <v>0</v>
      </c>
      <c r="E21" s="95">
        <v>0</v>
      </c>
      <c r="F21" s="95">
        <v>1260.3670400000001</v>
      </c>
      <c r="G21" s="95">
        <v>913.31911000000002</v>
      </c>
      <c r="H21" s="95">
        <v>347.04793000000001</v>
      </c>
      <c r="I21" s="100"/>
      <c r="J21" s="100"/>
      <c r="K21" s="100"/>
    </row>
    <row r="22" spans="1:11" s="94" customFormat="1" ht="17.5" x14ac:dyDescent="0.35">
      <c r="A22" s="37" t="s">
        <v>29</v>
      </c>
      <c r="B22" s="96" t="s">
        <v>24</v>
      </c>
      <c r="C22" s="125">
        <v>3135646</v>
      </c>
      <c r="D22" s="125">
        <v>1401938</v>
      </c>
      <c r="E22" s="125">
        <v>1733708</v>
      </c>
      <c r="F22" s="125">
        <v>3987415.4379099999</v>
      </c>
      <c r="G22" s="125">
        <v>1827059.2348790001</v>
      </c>
      <c r="H22" s="125">
        <v>2160356.2030310002</v>
      </c>
      <c r="I22" s="98">
        <f>F22/C22</f>
        <v>1.2716408159307524</v>
      </c>
      <c r="J22" s="98">
        <f t="shared" si="4"/>
        <v>1.3032382565270362</v>
      </c>
      <c r="K22" s="98">
        <f t="shared" si="5"/>
        <v>1.2460900007561828</v>
      </c>
    </row>
    <row r="23" spans="1:11" s="94" customFormat="1" x14ac:dyDescent="0.4">
      <c r="A23" s="99"/>
      <c r="B23" s="101" t="s">
        <v>76</v>
      </c>
      <c r="C23" s="95"/>
      <c r="D23" s="95"/>
      <c r="E23" s="95"/>
      <c r="F23" s="95"/>
      <c r="G23" s="95"/>
      <c r="H23" s="95"/>
      <c r="I23" s="100"/>
      <c r="J23" s="100"/>
      <c r="K23" s="100"/>
    </row>
    <row r="24" spans="1:11" s="124" customFormat="1" ht="36.75" customHeight="1" x14ac:dyDescent="0.4">
      <c r="A24" s="123">
        <v>1</v>
      </c>
      <c r="B24" s="101" t="s">
        <v>73</v>
      </c>
      <c r="C24" s="106">
        <v>1399000</v>
      </c>
      <c r="D24" s="106">
        <v>329568</v>
      </c>
      <c r="E24" s="106">
        <v>1069432</v>
      </c>
      <c r="F24" s="106">
        <v>1382533.1668219999</v>
      </c>
      <c r="G24" s="106">
        <v>330143.04181000002</v>
      </c>
      <c r="H24" s="106">
        <v>1052390.1250120001</v>
      </c>
      <c r="I24" s="107">
        <f>F24/C24</f>
        <v>0.98822956885060753</v>
      </c>
      <c r="J24" s="107">
        <f t="shared" ref="J24" si="6">G24/D24</f>
        <v>1.0017448350871445</v>
      </c>
      <c r="K24" s="107">
        <f t="shared" ref="K24" si="7">H24/E24</f>
        <v>0.98406455484032651</v>
      </c>
    </row>
    <row r="25" spans="1:11" s="124" customFormat="1" x14ac:dyDescent="0.4">
      <c r="A25" s="123">
        <v>2</v>
      </c>
      <c r="B25" s="101" t="s">
        <v>74</v>
      </c>
      <c r="C25" s="106">
        <v>20374</v>
      </c>
      <c r="D25" s="106">
        <v>20374</v>
      </c>
      <c r="E25" s="106">
        <v>0</v>
      </c>
      <c r="F25" s="106">
        <v>13343.814091</v>
      </c>
      <c r="G25" s="106">
        <v>13343.814091</v>
      </c>
      <c r="H25" s="106">
        <v>0</v>
      </c>
      <c r="I25" s="107">
        <f>F25/C25</f>
        <v>0.65494326548542259</v>
      </c>
      <c r="J25" s="107">
        <f t="shared" ref="J25:J27" si="8">G25/D25</f>
        <v>0.65494326548542259</v>
      </c>
      <c r="K25" s="107"/>
    </row>
    <row r="26" spans="1:11" s="94" customFormat="1" ht="53" x14ac:dyDescent="0.4">
      <c r="A26" s="37" t="s">
        <v>33</v>
      </c>
      <c r="B26" s="96" t="s">
        <v>25</v>
      </c>
      <c r="C26" s="125">
        <v>1800</v>
      </c>
      <c r="D26" s="125">
        <v>1800</v>
      </c>
      <c r="E26" s="125">
        <v>0</v>
      </c>
      <c r="F26" s="125">
        <v>2691.9839689999999</v>
      </c>
      <c r="G26" s="125">
        <v>2691.9839689999999</v>
      </c>
      <c r="H26" s="125">
        <v>0</v>
      </c>
      <c r="I26" s="98">
        <f>F26/C26</f>
        <v>1.4955466494444445</v>
      </c>
      <c r="J26" s="98">
        <f t="shared" si="8"/>
        <v>1.4955466494444445</v>
      </c>
      <c r="K26" s="100"/>
    </row>
    <row r="27" spans="1:11" s="94" customFormat="1" ht="34.5" customHeight="1" x14ac:dyDescent="0.4">
      <c r="A27" s="37" t="s">
        <v>63</v>
      </c>
      <c r="B27" s="96" t="s">
        <v>26</v>
      </c>
      <c r="C27" s="125">
        <v>1000</v>
      </c>
      <c r="D27" s="125">
        <v>1000</v>
      </c>
      <c r="E27" s="125">
        <v>0</v>
      </c>
      <c r="F27" s="125">
        <v>21000</v>
      </c>
      <c r="G27" s="125">
        <v>21000</v>
      </c>
      <c r="H27" s="125">
        <v>0</v>
      </c>
      <c r="I27" s="98">
        <f>F27/C27</f>
        <v>21</v>
      </c>
      <c r="J27" s="98">
        <f t="shared" si="8"/>
        <v>21</v>
      </c>
      <c r="K27" s="100"/>
    </row>
    <row r="28" spans="1:11" s="94" customFormat="1" x14ac:dyDescent="0.4">
      <c r="A28" s="37" t="s">
        <v>77</v>
      </c>
      <c r="B28" s="96" t="s">
        <v>27</v>
      </c>
      <c r="C28" s="125">
        <v>83082</v>
      </c>
      <c r="D28" s="125">
        <v>44711</v>
      </c>
      <c r="E28" s="125">
        <v>38371</v>
      </c>
      <c r="F28" s="125">
        <v>0</v>
      </c>
      <c r="G28" s="125">
        <v>0</v>
      </c>
      <c r="H28" s="125">
        <v>0</v>
      </c>
      <c r="I28" s="98"/>
      <c r="J28" s="98"/>
      <c r="K28" s="100"/>
    </row>
    <row r="29" spans="1:11" s="94" customFormat="1" ht="35.5" x14ac:dyDescent="0.4">
      <c r="A29" s="37" t="s">
        <v>78</v>
      </c>
      <c r="B29" s="96" t="s">
        <v>28</v>
      </c>
      <c r="C29" s="125">
        <v>191730</v>
      </c>
      <c r="D29" s="125">
        <v>191730</v>
      </c>
      <c r="E29" s="125">
        <v>0</v>
      </c>
      <c r="F29" s="125">
        <v>0</v>
      </c>
      <c r="G29" s="125">
        <v>0</v>
      </c>
      <c r="H29" s="125">
        <v>0</v>
      </c>
      <c r="I29" s="98"/>
      <c r="J29" s="98"/>
      <c r="K29" s="100"/>
    </row>
    <row r="30" spans="1:11" ht="87.5" x14ac:dyDescent="0.4">
      <c r="A30" s="37" t="s">
        <v>88</v>
      </c>
      <c r="B30" s="13" t="s">
        <v>211</v>
      </c>
      <c r="C30" s="125">
        <v>167188</v>
      </c>
      <c r="D30" s="125">
        <v>0</v>
      </c>
      <c r="E30" s="125">
        <v>167188</v>
      </c>
      <c r="F30" s="125">
        <v>0</v>
      </c>
      <c r="G30" s="125">
        <v>0</v>
      </c>
      <c r="H30" s="125">
        <v>0</v>
      </c>
      <c r="I30" s="98"/>
      <c r="J30" s="98"/>
      <c r="K30" s="100"/>
    </row>
    <row r="31" spans="1:11" ht="35" x14ac:dyDescent="0.35">
      <c r="A31" s="37" t="s">
        <v>7</v>
      </c>
      <c r="B31" s="96" t="s">
        <v>79</v>
      </c>
      <c r="C31" s="102">
        <v>1283443</v>
      </c>
      <c r="D31" s="102">
        <v>1230078</v>
      </c>
      <c r="E31" s="102">
        <v>53365</v>
      </c>
      <c r="F31" s="102">
        <v>6261.2486440000002</v>
      </c>
      <c r="G31" s="102">
        <v>1621.9210889999999</v>
      </c>
      <c r="H31" s="102">
        <v>4639.3275549999998</v>
      </c>
      <c r="I31" s="98">
        <f>F31/C31</f>
        <v>4.8784781591391284E-3</v>
      </c>
      <c r="J31" s="98">
        <f t="shared" si="4"/>
        <v>1.3185514162516523E-3</v>
      </c>
      <c r="K31" s="98">
        <f t="shared" si="5"/>
        <v>8.6935773540710207E-2</v>
      </c>
    </row>
    <row r="32" spans="1:11" s="94" customFormat="1" ht="35" x14ac:dyDescent="0.35">
      <c r="A32" s="37" t="s">
        <v>49</v>
      </c>
      <c r="B32" s="96" t="s">
        <v>31</v>
      </c>
      <c r="C32" s="97">
        <v>8660</v>
      </c>
      <c r="D32" s="97">
        <v>1783</v>
      </c>
      <c r="E32" s="97">
        <v>6877</v>
      </c>
      <c r="F32" s="97">
        <v>6261.2486440000002</v>
      </c>
      <c r="G32" s="97">
        <v>1621.9210889999999</v>
      </c>
      <c r="H32" s="97">
        <v>4639.3275549999998</v>
      </c>
      <c r="I32" s="98">
        <f>F32/C32</f>
        <v>0.72300792655889146</v>
      </c>
      <c r="J32" s="98">
        <f t="shared" si="4"/>
        <v>0.90965849074593375</v>
      </c>
      <c r="K32" s="98">
        <f t="shared" si="5"/>
        <v>0.67461502908244875</v>
      </c>
    </row>
    <row r="33" spans="1:11" s="94" customFormat="1" ht="36" x14ac:dyDescent="0.4">
      <c r="A33" s="99">
        <v>1</v>
      </c>
      <c r="B33" s="16" t="s">
        <v>127</v>
      </c>
      <c r="C33" s="103">
        <v>6133</v>
      </c>
      <c r="D33" s="103">
        <v>1783</v>
      </c>
      <c r="E33" s="103">
        <v>4350</v>
      </c>
      <c r="F33" s="103">
        <v>6088.9558900000002</v>
      </c>
      <c r="G33" s="103">
        <v>1621.9210889999999</v>
      </c>
      <c r="H33" s="103">
        <v>4467.0348009999998</v>
      </c>
      <c r="I33" s="100">
        <f t="shared" si="3"/>
        <v>0.99281850481004408</v>
      </c>
      <c r="J33" s="100">
        <f t="shared" si="4"/>
        <v>0.90965849074593375</v>
      </c>
      <c r="K33" s="100">
        <f t="shared" si="5"/>
        <v>1.026904551954023</v>
      </c>
    </row>
    <row r="34" spans="1:11" s="94" customFormat="1" ht="36" x14ac:dyDescent="0.4">
      <c r="A34" s="99">
        <v>2</v>
      </c>
      <c r="B34" s="16" t="s">
        <v>128</v>
      </c>
      <c r="C34" s="103">
        <v>2527</v>
      </c>
      <c r="D34" s="103">
        <v>0</v>
      </c>
      <c r="E34" s="103">
        <v>2527</v>
      </c>
      <c r="F34" s="103">
        <v>172.292754</v>
      </c>
      <c r="G34" s="103">
        <v>0</v>
      </c>
      <c r="H34" s="103">
        <v>172.292754</v>
      </c>
      <c r="I34" s="100">
        <f>F34/C34</f>
        <v>6.8180749505342308E-2</v>
      </c>
      <c r="J34" s="100"/>
      <c r="K34" s="100">
        <f t="shared" si="5"/>
        <v>6.8180749505342308E-2</v>
      </c>
    </row>
    <row r="35" spans="1:11" s="94" customFormat="1" ht="35" x14ac:dyDescent="0.35">
      <c r="A35" s="37" t="s">
        <v>29</v>
      </c>
      <c r="B35" s="96" t="s">
        <v>32</v>
      </c>
      <c r="C35" s="97">
        <v>1274783</v>
      </c>
      <c r="D35" s="97">
        <v>1228295</v>
      </c>
      <c r="E35" s="97">
        <v>46488</v>
      </c>
      <c r="F35" s="97">
        <v>0</v>
      </c>
      <c r="G35" s="97">
        <v>0</v>
      </c>
      <c r="H35" s="97">
        <v>0</v>
      </c>
      <c r="I35" s="98">
        <f>F35/C35</f>
        <v>0</v>
      </c>
      <c r="J35" s="98">
        <f t="shared" ref="J35:J37" si="9">G35/D35</f>
        <v>0</v>
      </c>
      <c r="K35" s="98">
        <f t="shared" ref="K35:K37" si="10">H35/E35</f>
        <v>0</v>
      </c>
    </row>
    <row r="36" spans="1:11" x14ac:dyDescent="0.4">
      <c r="A36" s="99">
        <v>1</v>
      </c>
      <c r="B36" s="16" t="s">
        <v>126</v>
      </c>
      <c r="C36" s="103">
        <v>1006546</v>
      </c>
      <c r="D36" s="103">
        <v>1006546</v>
      </c>
      <c r="E36" s="103">
        <v>0</v>
      </c>
      <c r="F36" s="103">
        <v>0</v>
      </c>
      <c r="G36" s="103">
        <v>0</v>
      </c>
      <c r="H36" s="103">
        <v>0</v>
      </c>
      <c r="I36" s="100">
        <f>F36/C36</f>
        <v>0</v>
      </c>
      <c r="J36" s="100">
        <f t="shared" si="9"/>
        <v>0</v>
      </c>
      <c r="K36" s="100"/>
    </row>
    <row r="37" spans="1:11" x14ac:dyDescent="0.4">
      <c r="A37" s="99">
        <v>2</v>
      </c>
      <c r="B37" s="16" t="s">
        <v>129</v>
      </c>
      <c r="C37" s="103">
        <v>268237</v>
      </c>
      <c r="D37" s="103">
        <v>221749</v>
      </c>
      <c r="E37" s="103">
        <v>46488</v>
      </c>
      <c r="F37" s="103">
        <v>0</v>
      </c>
      <c r="G37" s="103">
        <v>0</v>
      </c>
      <c r="H37" s="103">
        <v>0</v>
      </c>
      <c r="I37" s="100">
        <f>F37/C37</f>
        <v>0</v>
      </c>
      <c r="J37" s="100">
        <f t="shared" si="9"/>
        <v>0</v>
      </c>
      <c r="K37" s="100">
        <f t="shared" si="10"/>
        <v>0</v>
      </c>
    </row>
    <row r="38" spans="1:11" ht="35.5" x14ac:dyDescent="0.4">
      <c r="A38" s="37" t="s">
        <v>35</v>
      </c>
      <c r="B38" s="96" t="s">
        <v>80</v>
      </c>
      <c r="C38" s="97">
        <v>0</v>
      </c>
      <c r="D38" s="97">
        <v>0</v>
      </c>
      <c r="E38" s="97">
        <v>0</v>
      </c>
      <c r="F38" s="97">
        <v>3478817.9156960002</v>
      </c>
      <c r="G38" s="97">
        <v>3100485.9786769999</v>
      </c>
      <c r="H38" s="97">
        <v>378331.937019</v>
      </c>
      <c r="I38" s="100"/>
      <c r="J38" s="100"/>
      <c r="K38" s="100"/>
    </row>
    <row r="39" spans="1:11" ht="35" x14ac:dyDescent="0.4">
      <c r="A39" s="9" t="s">
        <v>37</v>
      </c>
      <c r="B39" s="22" t="s">
        <v>182</v>
      </c>
      <c r="C39" s="97">
        <v>0</v>
      </c>
      <c r="D39" s="97">
        <v>0</v>
      </c>
      <c r="E39" s="97">
        <v>0</v>
      </c>
      <c r="F39" s="97">
        <v>339856.62002700003</v>
      </c>
      <c r="G39" s="97">
        <v>339856.62002700003</v>
      </c>
      <c r="H39" s="97">
        <v>0</v>
      </c>
      <c r="I39" s="100"/>
      <c r="J39" s="100"/>
      <c r="K39" s="100"/>
    </row>
    <row r="40" spans="1:11" x14ac:dyDescent="0.4">
      <c r="A40" s="9" t="s">
        <v>45</v>
      </c>
      <c r="B40" s="104" t="s">
        <v>130</v>
      </c>
      <c r="C40" s="105">
        <v>0</v>
      </c>
      <c r="D40" s="105">
        <v>0</v>
      </c>
      <c r="E40" s="105">
        <v>0</v>
      </c>
      <c r="F40" s="105">
        <v>1058.508</v>
      </c>
      <c r="G40" s="105">
        <v>1058.508</v>
      </c>
      <c r="H40" s="105">
        <v>0</v>
      </c>
      <c r="I40" s="100"/>
      <c r="J40" s="100"/>
      <c r="K40" s="100"/>
    </row>
  </sheetData>
  <mergeCells count="11">
    <mergeCell ref="A1:B1"/>
    <mergeCell ref="A2:B2"/>
    <mergeCell ref="I7:K7"/>
    <mergeCell ref="A4:K4"/>
    <mergeCell ref="A7:A8"/>
    <mergeCell ref="B7:B8"/>
    <mergeCell ref="C7:C8"/>
    <mergeCell ref="D7:E7"/>
    <mergeCell ref="F7:F8"/>
    <mergeCell ref="G7:H7"/>
    <mergeCell ref="A5:K5"/>
  </mergeCells>
  <printOptions horizontalCentered="1"/>
  <pageMargins left="0.19685039370078741" right="0.19685039370078741" top="0.39370078740157483" bottom="0.39370078740157483" header="0.31496062992125984" footer="0.11811023622047245"/>
  <pageSetup paperSize="9" scale="81" orientation="landscape"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6"/>
  <sheetViews>
    <sheetView workbookViewId="0">
      <selection activeCell="A4" sqref="A4:E4"/>
    </sheetView>
  </sheetViews>
  <sheetFormatPr defaultColWidth="9" defaultRowHeight="18" x14ac:dyDescent="0.4"/>
  <cols>
    <col min="1" max="1" width="5.81640625" style="20" customWidth="1"/>
    <col min="2" max="2" width="49.26953125" style="20" customWidth="1"/>
    <col min="3" max="3" width="14.1796875" style="18" bestFit="1" customWidth="1"/>
    <col min="4" max="4" width="16.7265625" style="18" customWidth="1"/>
    <col min="5" max="5" width="14.26953125" style="20" customWidth="1"/>
    <col min="6" max="8" width="9" style="20"/>
    <col min="9" max="9" width="11.7265625" style="20" bestFit="1" customWidth="1"/>
    <col min="10" max="16384" width="9" style="20"/>
  </cols>
  <sheetData>
    <row r="1" spans="1:9" x14ac:dyDescent="0.4">
      <c r="A1" s="145" t="s">
        <v>264</v>
      </c>
      <c r="B1" s="145"/>
      <c r="E1" s="19" t="s">
        <v>81</v>
      </c>
    </row>
    <row r="2" spans="1:9" x14ac:dyDescent="0.4">
      <c r="A2" s="145" t="s">
        <v>263</v>
      </c>
      <c r="B2" s="145"/>
    </row>
    <row r="3" spans="1:9" x14ac:dyDescent="0.4">
      <c r="A3" s="2"/>
      <c r="B3" s="2"/>
    </row>
    <row r="4" spans="1:9" x14ac:dyDescent="0.4">
      <c r="A4" s="143" t="s">
        <v>268</v>
      </c>
      <c r="B4" s="143"/>
      <c r="C4" s="143"/>
      <c r="D4" s="143"/>
      <c r="E4" s="143"/>
    </row>
    <row r="5" spans="1:9" ht="35.25" customHeight="1" x14ac:dyDescent="0.4">
      <c r="A5" s="146" t="s">
        <v>311</v>
      </c>
      <c r="B5" s="147"/>
      <c r="C5" s="147"/>
      <c r="D5" s="147"/>
      <c r="E5" s="147"/>
    </row>
    <row r="6" spans="1:9" x14ac:dyDescent="0.4">
      <c r="E6" s="21" t="s">
        <v>0</v>
      </c>
    </row>
    <row r="7" spans="1:9" ht="35" x14ac:dyDescent="0.4">
      <c r="A7" s="9" t="s">
        <v>1</v>
      </c>
      <c r="B7" s="9" t="s">
        <v>2</v>
      </c>
      <c r="C7" s="10" t="s">
        <v>48</v>
      </c>
      <c r="D7" s="10" t="s">
        <v>4</v>
      </c>
      <c r="E7" s="9" t="s">
        <v>5</v>
      </c>
    </row>
    <row r="8" spans="1:9" x14ac:dyDescent="0.4">
      <c r="A8" s="11"/>
      <c r="B8" s="22" t="s">
        <v>183</v>
      </c>
      <c r="C8" s="23">
        <f>C9+C10+C45+C46</f>
        <v>4965009.1459999997</v>
      </c>
      <c r="D8" s="23">
        <f>D9+D10+D45+D46</f>
        <v>9104005.1014040001</v>
      </c>
      <c r="E8" s="24"/>
    </row>
    <row r="9" spans="1:9" ht="35" x14ac:dyDescent="0.4">
      <c r="A9" s="9" t="s">
        <v>6</v>
      </c>
      <c r="B9" s="22" t="s">
        <v>250</v>
      </c>
      <c r="C9" s="23">
        <v>1491155</v>
      </c>
      <c r="D9" s="23">
        <v>1823931.4285269999</v>
      </c>
      <c r="E9" s="24">
        <f t="shared" ref="E9:E44" si="0">D9/C9</f>
        <v>1.2231668931311634</v>
      </c>
    </row>
    <row r="10" spans="1:9" x14ac:dyDescent="0.4">
      <c r="A10" s="9" t="s">
        <v>7</v>
      </c>
      <c r="B10" s="13" t="s">
        <v>184</v>
      </c>
      <c r="C10" s="23">
        <v>3473854.1460000002</v>
      </c>
      <c r="D10" s="23">
        <v>3839731.0741730002</v>
      </c>
      <c r="E10" s="24">
        <f t="shared" si="0"/>
        <v>1.1053230541052774</v>
      </c>
    </row>
    <row r="11" spans="1:9" x14ac:dyDescent="0.4">
      <c r="A11" s="9"/>
      <c r="B11" s="15" t="s">
        <v>76</v>
      </c>
      <c r="C11" s="23"/>
      <c r="D11" s="23"/>
      <c r="E11" s="24"/>
    </row>
    <row r="12" spans="1:9" x14ac:dyDescent="0.4">
      <c r="A12" s="9" t="s">
        <v>49</v>
      </c>
      <c r="B12" s="13" t="s">
        <v>23</v>
      </c>
      <c r="C12" s="23">
        <v>1610926</v>
      </c>
      <c r="D12" s="23">
        <v>1987357.9342360001</v>
      </c>
      <c r="E12" s="24">
        <f t="shared" si="0"/>
        <v>1.2336742558230485</v>
      </c>
      <c r="I12" s="18"/>
    </row>
    <row r="13" spans="1:9" x14ac:dyDescent="0.4">
      <c r="A13" s="11">
        <v>1</v>
      </c>
      <c r="B13" s="15" t="s">
        <v>72</v>
      </c>
      <c r="C13" s="25">
        <v>0</v>
      </c>
      <c r="D13" s="25">
        <v>1978444.615126</v>
      </c>
      <c r="E13" s="24"/>
    </row>
    <row r="14" spans="1:9" x14ac:dyDescent="0.4">
      <c r="A14" s="11"/>
      <c r="B14" s="15" t="s">
        <v>76</v>
      </c>
      <c r="C14" s="25"/>
      <c r="D14" s="25"/>
      <c r="E14" s="24"/>
    </row>
    <row r="15" spans="1:9" x14ac:dyDescent="0.4">
      <c r="A15" s="11" t="s">
        <v>212</v>
      </c>
      <c r="B15" s="15" t="s">
        <v>73</v>
      </c>
      <c r="C15" s="25">
        <v>0</v>
      </c>
      <c r="D15" s="25">
        <v>95883.874697000007</v>
      </c>
      <c r="E15" s="24"/>
    </row>
    <row r="16" spans="1:9" x14ac:dyDescent="0.4">
      <c r="A16" s="11" t="s">
        <v>213</v>
      </c>
      <c r="B16" s="15" t="s">
        <v>74</v>
      </c>
      <c r="C16" s="25">
        <v>0</v>
      </c>
      <c r="D16" s="25">
        <v>51.798167999999997</v>
      </c>
      <c r="E16" s="24"/>
    </row>
    <row r="17" spans="1:5" x14ac:dyDescent="0.4">
      <c r="A17" s="11" t="s">
        <v>214</v>
      </c>
      <c r="B17" s="15" t="s">
        <v>223</v>
      </c>
      <c r="C17" s="25">
        <v>0</v>
      </c>
      <c r="D17" s="27">
        <v>77742.548953000005</v>
      </c>
      <c r="E17" s="24"/>
    </row>
    <row r="18" spans="1:5" x14ac:dyDescent="0.4">
      <c r="A18" s="11" t="s">
        <v>215</v>
      </c>
      <c r="B18" s="15" t="s">
        <v>224</v>
      </c>
      <c r="C18" s="25">
        <v>0</v>
      </c>
      <c r="D18" s="27">
        <v>24186.373950000001</v>
      </c>
      <c r="E18" s="24"/>
    </row>
    <row r="19" spans="1:5" x14ac:dyDescent="0.4">
      <c r="A19" s="11" t="s">
        <v>216</v>
      </c>
      <c r="B19" s="15" t="s">
        <v>225</v>
      </c>
      <c r="C19" s="25">
        <v>0</v>
      </c>
      <c r="D19" s="27">
        <v>17875.229837999999</v>
      </c>
      <c r="E19" s="24"/>
    </row>
    <row r="20" spans="1:5" x14ac:dyDescent="0.4">
      <c r="A20" s="11" t="s">
        <v>217</v>
      </c>
      <c r="B20" s="15" t="s">
        <v>226</v>
      </c>
      <c r="C20" s="25">
        <v>0</v>
      </c>
      <c r="D20" s="27">
        <v>0</v>
      </c>
      <c r="E20" s="24"/>
    </row>
    <row r="21" spans="1:5" x14ac:dyDescent="0.4">
      <c r="A21" s="11" t="s">
        <v>218</v>
      </c>
      <c r="B21" s="15" t="s">
        <v>227</v>
      </c>
      <c r="C21" s="25">
        <v>0</v>
      </c>
      <c r="D21" s="27">
        <v>53.430079999999997</v>
      </c>
      <c r="E21" s="24"/>
    </row>
    <row r="22" spans="1:5" x14ac:dyDescent="0.4">
      <c r="A22" s="11" t="s">
        <v>219</v>
      </c>
      <c r="B22" s="15" t="s">
        <v>228</v>
      </c>
      <c r="C22" s="25">
        <v>0</v>
      </c>
      <c r="D22" s="27">
        <v>1675706.5685739999</v>
      </c>
      <c r="E22" s="24"/>
    </row>
    <row r="23" spans="1:5" ht="36" x14ac:dyDescent="0.4">
      <c r="A23" s="11" t="s">
        <v>220</v>
      </c>
      <c r="B23" s="15" t="s">
        <v>229</v>
      </c>
      <c r="C23" s="25">
        <v>0</v>
      </c>
      <c r="D23" s="27">
        <v>1470.0732310000001</v>
      </c>
      <c r="E23" s="24"/>
    </row>
    <row r="24" spans="1:5" x14ac:dyDescent="0.4">
      <c r="A24" s="11" t="s">
        <v>221</v>
      </c>
      <c r="B24" s="15" t="s">
        <v>230</v>
      </c>
      <c r="C24" s="25">
        <v>0</v>
      </c>
      <c r="D24" s="25">
        <v>17486.191253000001</v>
      </c>
      <c r="E24" s="24"/>
    </row>
    <row r="25" spans="1:5" x14ac:dyDescent="0.4">
      <c r="A25" s="11" t="s">
        <v>222</v>
      </c>
      <c r="B25" s="15" t="s">
        <v>231</v>
      </c>
      <c r="C25" s="25">
        <v>0</v>
      </c>
      <c r="D25" s="25">
        <v>0</v>
      </c>
      <c r="E25" s="24"/>
    </row>
    <row r="26" spans="1:5" ht="90" x14ac:dyDescent="0.4">
      <c r="A26" s="11">
        <v>2</v>
      </c>
      <c r="B26" s="15" t="s">
        <v>185</v>
      </c>
      <c r="C26" s="25">
        <v>0</v>
      </c>
      <c r="D26" s="25">
        <v>8000</v>
      </c>
      <c r="E26" s="24"/>
    </row>
    <row r="27" spans="1:5" x14ac:dyDescent="0.4">
      <c r="A27" s="11">
        <v>3</v>
      </c>
      <c r="B27" s="15" t="s">
        <v>75</v>
      </c>
      <c r="C27" s="25">
        <v>0</v>
      </c>
      <c r="D27" s="25">
        <v>913.31911000000002</v>
      </c>
      <c r="E27" s="24"/>
    </row>
    <row r="28" spans="1:5" s="28" customFormat="1" ht="17.5" x14ac:dyDescent="0.35">
      <c r="A28" s="9" t="s">
        <v>29</v>
      </c>
      <c r="B28" s="13" t="s">
        <v>24</v>
      </c>
      <c r="C28" s="23">
        <v>1623687.1459999999</v>
      </c>
      <c r="D28" s="23">
        <v>1828681.1559679999</v>
      </c>
      <c r="E28" s="24">
        <f t="shared" si="0"/>
        <v>1.1262521603826259</v>
      </c>
    </row>
    <row r="29" spans="1:5" x14ac:dyDescent="0.4">
      <c r="A29" s="11"/>
      <c r="B29" s="15" t="s">
        <v>76</v>
      </c>
      <c r="C29" s="25"/>
      <c r="D29" s="25"/>
      <c r="E29" s="26"/>
    </row>
    <row r="30" spans="1:5" x14ac:dyDescent="0.4">
      <c r="A30" s="11">
        <v>1</v>
      </c>
      <c r="B30" s="15" t="s">
        <v>73</v>
      </c>
      <c r="C30" s="27">
        <v>337638</v>
      </c>
      <c r="D30" s="27">
        <v>330143.04181000002</v>
      </c>
      <c r="E30" s="26">
        <f t="shared" si="0"/>
        <v>0.97780179307423931</v>
      </c>
    </row>
    <row r="31" spans="1:5" x14ac:dyDescent="0.4">
      <c r="A31" s="11">
        <v>2</v>
      </c>
      <c r="B31" s="15" t="s">
        <v>74</v>
      </c>
      <c r="C31" s="27">
        <v>20374</v>
      </c>
      <c r="D31" s="27">
        <v>13343.814091</v>
      </c>
      <c r="E31" s="26">
        <f t="shared" si="0"/>
        <v>0.65494326548542259</v>
      </c>
    </row>
    <row r="32" spans="1:5" x14ac:dyDescent="0.4">
      <c r="A32" s="11">
        <v>3</v>
      </c>
      <c r="B32" s="15" t="s">
        <v>223</v>
      </c>
      <c r="C32" s="27">
        <v>419993.7</v>
      </c>
      <c r="D32" s="27">
        <v>424873.53550699999</v>
      </c>
      <c r="E32" s="26">
        <f t="shared" si="0"/>
        <v>1.0116188302515015</v>
      </c>
    </row>
    <row r="33" spans="1:5" x14ac:dyDescent="0.4">
      <c r="A33" s="11">
        <v>4</v>
      </c>
      <c r="B33" s="15" t="s">
        <v>224</v>
      </c>
      <c r="C33" s="27">
        <v>23322.205999999998</v>
      </c>
      <c r="D33" s="27">
        <v>17539.836703000001</v>
      </c>
      <c r="E33" s="26">
        <f t="shared" si="0"/>
        <v>0.75206593677287659</v>
      </c>
    </row>
    <row r="34" spans="1:5" x14ac:dyDescent="0.4">
      <c r="A34" s="11">
        <v>5</v>
      </c>
      <c r="B34" s="15" t="s">
        <v>225</v>
      </c>
      <c r="C34" s="27">
        <v>15366.84</v>
      </c>
      <c r="D34" s="27">
        <v>15643.487333999999</v>
      </c>
      <c r="E34" s="26">
        <f t="shared" si="0"/>
        <v>1.0180028772343566</v>
      </c>
    </row>
    <row r="35" spans="1:5" x14ac:dyDescent="0.4">
      <c r="A35" s="11">
        <v>6</v>
      </c>
      <c r="B35" s="15" t="s">
        <v>226</v>
      </c>
      <c r="C35" s="27">
        <v>15220.88</v>
      </c>
      <c r="D35" s="27">
        <v>7992.0702000000001</v>
      </c>
      <c r="E35" s="26">
        <f t="shared" si="0"/>
        <v>0.52507280787970212</v>
      </c>
    </row>
    <row r="36" spans="1:5" x14ac:dyDescent="0.4">
      <c r="A36" s="11">
        <v>7</v>
      </c>
      <c r="B36" s="15" t="s">
        <v>227</v>
      </c>
      <c r="C36" s="29">
        <v>8760</v>
      </c>
      <c r="D36" s="29">
        <v>4074.7547650000001</v>
      </c>
      <c r="E36" s="26">
        <f t="shared" si="0"/>
        <v>0.4651546535388128</v>
      </c>
    </row>
    <row r="37" spans="1:5" x14ac:dyDescent="0.4">
      <c r="A37" s="11">
        <v>8</v>
      </c>
      <c r="B37" s="15" t="s">
        <v>228</v>
      </c>
      <c r="C37" s="25">
        <v>325936.43</v>
      </c>
      <c r="D37" s="25">
        <v>462169.28940200002</v>
      </c>
      <c r="E37" s="26">
        <f t="shared" si="0"/>
        <v>1.4179737116283688</v>
      </c>
    </row>
    <row r="38" spans="1:5" ht="36" x14ac:dyDescent="0.4">
      <c r="A38" s="11">
        <v>9</v>
      </c>
      <c r="B38" s="15" t="s">
        <v>229</v>
      </c>
      <c r="C38" s="25">
        <v>346057.49</v>
      </c>
      <c r="D38" s="25">
        <v>437092.95877199998</v>
      </c>
      <c r="E38" s="26">
        <f t="shared" si="0"/>
        <v>1.2630645814717085</v>
      </c>
    </row>
    <row r="39" spans="1:5" x14ac:dyDescent="0.4">
      <c r="A39" s="11">
        <v>10</v>
      </c>
      <c r="B39" s="15" t="s">
        <v>230</v>
      </c>
      <c r="C39" s="25">
        <v>50190.79</v>
      </c>
      <c r="D39" s="25">
        <v>24649.405248999999</v>
      </c>
      <c r="E39" s="26">
        <f t="shared" si="0"/>
        <v>0.49111411175237529</v>
      </c>
    </row>
    <row r="40" spans="1:5" x14ac:dyDescent="0.4">
      <c r="A40" s="11">
        <v>11</v>
      </c>
      <c r="B40" s="15" t="s">
        <v>232</v>
      </c>
      <c r="C40" s="25">
        <v>7845.31</v>
      </c>
      <c r="D40" s="25">
        <v>21461.593616999999</v>
      </c>
      <c r="E40" s="26">
        <f t="shared" si="0"/>
        <v>2.7355953578634877</v>
      </c>
    </row>
    <row r="41" spans="1:5" ht="35.5" x14ac:dyDescent="0.4">
      <c r="A41" s="30" t="s">
        <v>33</v>
      </c>
      <c r="B41" s="31" t="s">
        <v>25</v>
      </c>
      <c r="C41" s="32">
        <v>1800</v>
      </c>
      <c r="D41" s="32">
        <v>2691.9839689999999</v>
      </c>
      <c r="E41" s="24">
        <f t="shared" si="0"/>
        <v>1.4955466494444445</v>
      </c>
    </row>
    <row r="42" spans="1:5" s="28" customFormat="1" ht="17.5" x14ac:dyDescent="0.35">
      <c r="A42" s="30" t="s">
        <v>63</v>
      </c>
      <c r="B42" s="33" t="s">
        <v>26</v>
      </c>
      <c r="C42" s="34">
        <v>1000</v>
      </c>
      <c r="D42" s="34">
        <v>21000</v>
      </c>
      <c r="E42" s="24">
        <f t="shared" si="0"/>
        <v>21</v>
      </c>
    </row>
    <row r="43" spans="1:5" s="28" customFormat="1" ht="17.5" x14ac:dyDescent="0.35">
      <c r="A43" s="30" t="s">
        <v>77</v>
      </c>
      <c r="B43" s="33" t="s">
        <v>27</v>
      </c>
      <c r="C43" s="34">
        <v>44711</v>
      </c>
      <c r="D43" s="34">
        <v>0</v>
      </c>
      <c r="E43" s="24">
        <f t="shared" si="0"/>
        <v>0</v>
      </c>
    </row>
    <row r="44" spans="1:5" s="28" customFormat="1" ht="17.5" x14ac:dyDescent="0.35">
      <c r="A44" s="108" t="s">
        <v>78</v>
      </c>
      <c r="B44" s="33" t="s">
        <v>28</v>
      </c>
      <c r="C44" s="34">
        <v>191730</v>
      </c>
      <c r="D44" s="34">
        <v>0</v>
      </c>
      <c r="E44" s="24">
        <f t="shared" si="0"/>
        <v>0</v>
      </c>
    </row>
    <row r="45" spans="1:5" x14ac:dyDescent="0.4">
      <c r="A45" s="108" t="s">
        <v>35</v>
      </c>
      <c r="B45" s="33" t="s">
        <v>34</v>
      </c>
      <c r="C45" s="34">
        <v>0</v>
      </c>
      <c r="D45" s="34">
        <v>3100485.9786769999</v>
      </c>
      <c r="E45" s="24"/>
    </row>
    <row r="46" spans="1:5" x14ac:dyDescent="0.4">
      <c r="A46" s="9" t="s">
        <v>37</v>
      </c>
      <c r="B46" s="96" t="s">
        <v>269</v>
      </c>
      <c r="C46" s="34">
        <v>0</v>
      </c>
      <c r="D46" s="34">
        <v>339856.62002700003</v>
      </c>
      <c r="E46" s="24"/>
    </row>
  </sheetData>
  <mergeCells count="4">
    <mergeCell ref="A4:E4"/>
    <mergeCell ref="A1:B1"/>
    <mergeCell ref="A2:B2"/>
    <mergeCell ref="A5:E5"/>
  </mergeCells>
  <printOptions horizontalCentered="1"/>
  <pageMargins left="0.11811023622047245" right="0.11811023622047245" top="0.78740157480314965" bottom="0.78740157480314965"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78"/>
  <sheetViews>
    <sheetView view="pageLayout" topLeftCell="I1" zoomScale="60" zoomScaleNormal="55" zoomScalePageLayoutView="60" workbookViewId="0">
      <selection activeCell="Y5" sqref="Y5:AA5"/>
    </sheetView>
  </sheetViews>
  <sheetFormatPr defaultColWidth="9.1796875" defaultRowHeight="18" x14ac:dyDescent="0.4"/>
  <cols>
    <col min="1" max="1" width="5.81640625" style="40" customWidth="1"/>
    <col min="2" max="2" width="34.453125" style="44" customWidth="1"/>
    <col min="3" max="3" width="21" style="40" customWidth="1"/>
    <col min="4" max="4" width="18.453125" style="40" customWidth="1"/>
    <col min="5" max="5" width="18.81640625" style="40" customWidth="1"/>
    <col min="6" max="8" width="11.54296875" style="40" customWidth="1"/>
    <col min="9" max="9" width="13.81640625" style="40" customWidth="1"/>
    <col min="10" max="10" width="7.453125" style="40" customWidth="1"/>
    <col min="11" max="11" width="10.81640625" style="40" customWidth="1"/>
    <col min="12" max="12" width="10.7265625" style="40" customWidth="1"/>
    <col min="13" max="13" width="13.26953125" style="40" customWidth="1"/>
    <col min="14" max="14" width="25.54296875" style="40" customWidth="1"/>
    <col min="15" max="15" width="17.81640625" style="40" customWidth="1"/>
    <col min="16" max="16" width="17" style="40" customWidth="1"/>
    <col min="17" max="18" width="12" style="40" customWidth="1"/>
    <col min="19" max="19" width="16.7265625" style="40" customWidth="1"/>
    <col min="20" max="20" width="14.54296875" style="40" customWidth="1"/>
    <col min="21" max="21" width="9.81640625" style="40" customWidth="1"/>
    <col min="22" max="22" width="11.453125" style="40" customWidth="1"/>
    <col min="23" max="23" width="23.453125" style="40" customWidth="1"/>
    <col min="24" max="24" width="19" style="40" customWidth="1"/>
    <col min="25" max="25" width="11.7265625" style="140" customWidth="1"/>
    <col min="26" max="26" width="10.26953125" style="140" customWidth="1"/>
    <col min="27" max="27" width="11.7265625" style="140" customWidth="1"/>
    <col min="28" max="28" width="9.1796875" style="40"/>
    <col min="29" max="29" width="10.1796875" style="40" bestFit="1" customWidth="1"/>
    <col min="30" max="16384" width="9.1796875" style="40"/>
  </cols>
  <sheetData>
    <row r="1" spans="1:32" s="92" customFormat="1" x14ac:dyDescent="0.35">
      <c r="A1" s="145" t="s">
        <v>264</v>
      </c>
      <c r="B1" s="145"/>
      <c r="C1" s="94"/>
      <c r="N1" s="94"/>
      <c r="Y1" s="19" t="s">
        <v>82</v>
      </c>
    </row>
    <row r="2" spans="1:32" s="92" customFormat="1" x14ac:dyDescent="0.35">
      <c r="A2" s="145" t="s">
        <v>263</v>
      </c>
      <c r="B2" s="145"/>
      <c r="C2" s="94"/>
      <c r="N2" s="94"/>
    </row>
    <row r="3" spans="1:32" s="92" customFormat="1" x14ac:dyDescent="0.35">
      <c r="A3" s="143" t="s">
        <v>270</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88"/>
    </row>
    <row r="4" spans="1:32" s="92" customFormat="1" x14ac:dyDescent="0.35">
      <c r="A4" s="159" t="s">
        <v>310</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row>
    <row r="5" spans="1:32" x14ac:dyDescent="0.4">
      <c r="A5" s="79"/>
      <c r="B5" s="79"/>
      <c r="C5" s="79"/>
      <c r="D5" s="79"/>
      <c r="E5" s="79"/>
      <c r="F5" s="79"/>
      <c r="G5" s="79"/>
      <c r="H5" s="79"/>
      <c r="I5" s="79"/>
      <c r="J5" s="79"/>
      <c r="K5" s="79"/>
      <c r="L5" s="79"/>
      <c r="M5" s="79"/>
      <c r="N5" s="79"/>
      <c r="O5" s="79"/>
      <c r="P5" s="79"/>
      <c r="Q5" s="79"/>
      <c r="R5" s="79"/>
      <c r="S5" s="79"/>
      <c r="T5" s="79"/>
      <c r="U5" s="79"/>
      <c r="V5" s="79"/>
      <c r="W5" s="79"/>
      <c r="X5" s="79"/>
      <c r="Y5" s="160" t="s">
        <v>0</v>
      </c>
      <c r="Z5" s="160"/>
      <c r="AA5" s="160"/>
    </row>
    <row r="6" spans="1:32" s="75" customFormat="1" ht="24.75" customHeight="1" x14ac:dyDescent="0.35">
      <c r="A6" s="154" t="s">
        <v>1</v>
      </c>
      <c r="B6" s="154" t="s">
        <v>90</v>
      </c>
      <c r="C6" s="154" t="s">
        <v>131</v>
      </c>
      <c r="D6" s="154"/>
      <c r="E6" s="154"/>
      <c r="F6" s="154"/>
      <c r="G6" s="154"/>
      <c r="H6" s="154"/>
      <c r="I6" s="154"/>
      <c r="J6" s="154"/>
      <c r="K6" s="154"/>
      <c r="L6" s="154"/>
      <c r="M6" s="154"/>
      <c r="N6" s="163" t="s">
        <v>92</v>
      </c>
      <c r="O6" s="164"/>
      <c r="P6" s="164"/>
      <c r="Q6" s="164"/>
      <c r="R6" s="164"/>
      <c r="S6" s="164"/>
      <c r="T6" s="164"/>
      <c r="U6" s="164"/>
      <c r="V6" s="164"/>
      <c r="W6" s="164"/>
      <c r="X6" s="165"/>
      <c r="Y6" s="161" t="s">
        <v>93</v>
      </c>
      <c r="Z6" s="161"/>
      <c r="AA6" s="161"/>
    </row>
    <row r="7" spans="1:32" s="75" customFormat="1" ht="30" customHeight="1" x14ac:dyDescent="0.35">
      <c r="A7" s="154"/>
      <c r="B7" s="154"/>
      <c r="C7" s="154" t="s">
        <v>94</v>
      </c>
      <c r="D7" s="154" t="s">
        <v>246</v>
      </c>
      <c r="E7" s="154" t="s">
        <v>247</v>
      </c>
      <c r="F7" s="162" t="s">
        <v>141</v>
      </c>
      <c r="G7" s="162" t="s">
        <v>144</v>
      </c>
      <c r="H7" s="162" t="s">
        <v>142</v>
      </c>
      <c r="I7" s="154" t="s">
        <v>132</v>
      </c>
      <c r="J7" s="154"/>
      <c r="K7" s="154"/>
      <c r="L7" s="154" t="s">
        <v>143</v>
      </c>
      <c r="M7" s="154" t="s">
        <v>194</v>
      </c>
      <c r="N7" s="154" t="s">
        <v>94</v>
      </c>
      <c r="O7" s="154" t="s">
        <v>246</v>
      </c>
      <c r="P7" s="154" t="s">
        <v>248</v>
      </c>
      <c r="Q7" s="162" t="s">
        <v>141</v>
      </c>
      <c r="R7" s="162" t="s">
        <v>144</v>
      </c>
      <c r="S7" s="162" t="s">
        <v>142</v>
      </c>
      <c r="T7" s="154" t="s">
        <v>132</v>
      </c>
      <c r="U7" s="154"/>
      <c r="V7" s="154"/>
      <c r="W7" s="154" t="s">
        <v>249</v>
      </c>
      <c r="X7" s="154" t="s">
        <v>194</v>
      </c>
      <c r="Y7" s="161" t="s">
        <v>94</v>
      </c>
      <c r="Z7" s="161" t="s">
        <v>23</v>
      </c>
      <c r="AA7" s="161" t="s">
        <v>24</v>
      </c>
    </row>
    <row r="8" spans="1:32" s="75" customFormat="1" ht="106.9" customHeight="1" x14ac:dyDescent="0.35">
      <c r="A8" s="154"/>
      <c r="B8" s="154"/>
      <c r="C8" s="154"/>
      <c r="D8" s="154"/>
      <c r="E8" s="154"/>
      <c r="F8" s="162"/>
      <c r="G8" s="162"/>
      <c r="H8" s="162"/>
      <c r="I8" s="9" t="s">
        <v>94</v>
      </c>
      <c r="J8" s="9" t="s">
        <v>23</v>
      </c>
      <c r="K8" s="9" t="s">
        <v>24</v>
      </c>
      <c r="L8" s="154"/>
      <c r="M8" s="154"/>
      <c r="N8" s="154"/>
      <c r="O8" s="154"/>
      <c r="P8" s="154"/>
      <c r="Q8" s="162"/>
      <c r="R8" s="162"/>
      <c r="S8" s="162"/>
      <c r="T8" s="9" t="s">
        <v>94</v>
      </c>
      <c r="U8" s="9" t="s">
        <v>23</v>
      </c>
      <c r="V8" s="9" t="s">
        <v>24</v>
      </c>
      <c r="W8" s="154"/>
      <c r="X8" s="154"/>
      <c r="Y8" s="161"/>
      <c r="Z8" s="161"/>
      <c r="AA8" s="161"/>
    </row>
    <row r="9" spans="1:32" s="4" customFormat="1" ht="17.5" x14ac:dyDescent="0.35">
      <c r="A9" s="9" t="s">
        <v>6</v>
      </c>
      <c r="B9" s="9" t="s">
        <v>7</v>
      </c>
      <c r="C9" s="9">
        <v>1</v>
      </c>
      <c r="D9" s="9">
        <v>2</v>
      </c>
      <c r="E9" s="9">
        <v>3</v>
      </c>
      <c r="F9" s="9">
        <v>4</v>
      </c>
      <c r="G9" s="9">
        <v>5</v>
      </c>
      <c r="H9" s="9">
        <v>6</v>
      </c>
      <c r="I9" s="9">
        <v>7</v>
      </c>
      <c r="J9" s="9">
        <v>8</v>
      </c>
      <c r="K9" s="9">
        <v>9</v>
      </c>
      <c r="L9" s="9">
        <v>10</v>
      </c>
      <c r="M9" s="9">
        <v>11</v>
      </c>
      <c r="N9" s="9">
        <v>12</v>
      </c>
      <c r="O9" s="9">
        <v>13</v>
      </c>
      <c r="P9" s="9">
        <v>14</v>
      </c>
      <c r="Q9" s="9">
        <v>15</v>
      </c>
      <c r="R9" s="9">
        <v>16</v>
      </c>
      <c r="S9" s="9">
        <v>17</v>
      </c>
      <c r="T9" s="9">
        <v>18</v>
      </c>
      <c r="U9" s="9">
        <v>19</v>
      </c>
      <c r="V9" s="9">
        <v>20</v>
      </c>
      <c r="W9" s="9">
        <v>21</v>
      </c>
      <c r="X9" s="9">
        <v>22</v>
      </c>
      <c r="Y9" s="9">
        <v>23</v>
      </c>
      <c r="Z9" s="9">
        <v>24</v>
      </c>
      <c r="AA9" s="9">
        <v>25</v>
      </c>
    </row>
    <row r="10" spans="1:32" s="4" customFormat="1" ht="17.5" x14ac:dyDescent="0.35">
      <c r="A10" s="126"/>
      <c r="B10" s="127" t="s">
        <v>83</v>
      </c>
      <c r="C10" s="128">
        <f>C11+C72+C73+C74+C75+C76+C77</f>
        <v>5827094.3102479996</v>
      </c>
      <c r="D10" s="128">
        <f t="shared" ref="D10:X10" si="0">D11+D72+D73+D74+D75+D76+D77</f>
        <v>2306363.4451019997</v>
      </c>
      <c r="E10" s="128">
        <f t="shared" si="0"/>
        <v>1790334.8651459997</v>
      </c>
      <c r="F10" s="128">
        <f t="shared" si="0"/>
        <v>1800</v>
      </c>
      <c r="G10" s="128">
        <f t="shared" si="0"/>
        <v>0</v>
      </c>
      <c r="H10" s="128">
        <f t="shared" si="0"/>
        <v>1000</v>
      </c>
      <c r="I10" s="128">
        <f t="shared" si="0"/>
        <v>1783</v>
      </c>
      <c r="J10" s="128">
        <f t="shared" si="0"/>
        <v>0</v>
      </c>
      <c r="K10" s="128">
        <f t="shared" si="0"/>
        <v>1783</v>
      </c>
      <c r="L10" s="128">
        <f t="shared" si="0"/>
        <v>0</v>
      </c>
      <c r="M10" s="128">
        <f t="shared" si="0"/>
        <v>1727596</v>
      </c>
      <c r="N10" s="128">
        <f>N11+N72+N73+N74+N75+N76+N77</f>
        <v>8764148.481377</v>
      </c>
      <c r="O10" s="128">
        <f t="shared" si="0"/>
        <v>1987357.9342360001</v>
      </c>
      <c r="P10" s="128">
        <f t="shared" si="0"/>
        <v>1827059.2348789989</v>
      </c>
      <c r="Q10" s="128">
        <f t="shared" si="0"/>
        <v>2691.9839689999999</v>
      </c>
      <c r="R10" s="128">
        <f t="shared" si="0"/>
        <v>0</v>
      </c>
      <c r="S10" s="128">
        <f t="shared" si="0"/>
        <v>21000</v>
      </c>
      <c r="T10" s="128">
        <f t="shared" si="0"/>
        <v>1621.9210889999999</v>
      </c>
      <c r="U10" s="128">
        <f t="shared" si="0"/>
        <v>0</v>
      </c>
      <c r="V10" s="128">
        <f t="shared" si="0"/>
        <v>1621.9210889999999</v>
      </c>
      <c r="W10" s="128">
        <f t="shared" si="0"/>
        <v>3100485.9786769999</v>
      </c>
      <c r="X10" s="128">
        <f t="shared" si="0"/>
        <v>1823931.4285269999</v>
      </c>
      <c r="Y10" s="129">
        <f t="shared" ref="Y10" si="1">N10/C10</f>
        <v>1.5040340888191321</v>
      </c>
      <c r="Z10" s="129">
        <f t="shared" ref="Z10" si="2">O10/D10</f>
        <v>0.86168463103962722</v>
      </c>
      <c r="AA10" s="129">
        <f t="shared" ref="AA10" si="3">P10/E10</f>
        <v>1.0205125702727151</v>
      </c>
    </row>
    <row r="11" spans="1:32" s="4" customFormat="1" x14ac:dyDescent="0.4">
      <c r="A11" s="130" t="s">
        <v>49</v>
      </c>
      <c r="B11" s="131" t="s">
        <v>85</v>
      </c>
      <c r="C11" s="132">
        <f>SUM(C12:C71)</f>
        <v>4096698.3102479996</v>
      </c>
      <c r="D11" s="132">
        <f t="shared" ref="D11:M11" si="4">SUM(D12:D71)</f>
        <v>2306363.4451019997</v>
      </c>
      <c r="E11" s="132">
        <f t="shared" si="4"/>
        <v>1790334.8651459997</v>
      </c>
      <c r="F11" s="132">
        <f t="shared" si="4"/>
        <v>0</v>
      </c>
      <c r="G11" s="132">
        <f t="shared" si="4"/>
        <v>0</v>
      </c>
      <c r="H11" s="132">
        <f t="shared" si="4"/>
        <v>0</v>
      </c>
      <c r="I11" s="132">
        <f t="shared" si="4"/>
        <v>1783</v>
      </c>
      <c r="J11" s="132">
        <f t="shared" si="4"/>
        <v>0</v>
      </c>
      <c r="K11" s="132">
        <f t="shared" si="4"/>
        <v>1783</v>
      </c>
      <c r="L11" s="132">
        <f t="shared" si="4"/>
        <v>0</v>
      </c>
      <c r="M11" s="132">
        <f t="shared" si="4"/>
        <v>0</v>
      </c>
      <c r="N11" s="132">
        <f>SUM(N12:N71)</f>
        <v>3919192.3206880009</v>
      </c>
      <c r="O11" s="132">
        <f>SUM(O12:O71)</f>
        <v>1987357.9342360001</v>
      </c>
      <c r="P11" s="132">
        <f t="shared" ref="P11:W11" si="5">SUM(P12:P71)</f>
        <v>1827059.2348789989</v>
      </c>
      <c r="Q11" s="132">
        <f t="shared" si="5"/>
        <v>0</v>
      </c>
      <c r="R11" s="132">
        <f t="shared" si="5"/>
        <v>0</v>
      </c>
      <c r="S11" s="132">
        <f t="shared" si="5"/>
        <v>0</v>
      </c>
      <c r="T11" s="132">
        <f t="shared" si="5"/>
        <v>1621.9210889999999</v>
      </c>
      <c r="U11" s="132">
        <f t="shared" si="5"/>
        <v>0</v>
      </c>
      <c r="V11" s="132">
        <f t="shared" si="5"/>
        <v>1621.9210889999999</v>
      </c>
      <c r="W11" s="132">
        <f t="shared" si="5"/>
        <v>103153.230484</v>
      </c>
      <c r="X11" s="132"/>
      <c r="Y11" s="129">
        <f t="shared" ref="Y11" si="6">N11/C11</f>
        <v>0.95667096375733529</v>
      </c>
      <c r="Z11" s="129">
        <f t="shared" ref="Z11" si="7">O11/D11</f>
        <v>0.86168463103962722</v>
      </c>
      <c r="AA11" s="129">
        <f t="shared" ref="AA11" si="8">P11/E11</f>
        <v>1.0205125702727151</v>
      </c>
      <c r="AB11" s="133"/>
      <c r="AC11" s="60"/>
      <c r="AD11" s="40"/>
      <c r="AE11" s="40"/>
      <c r="AF11" s="40"/>
    </row>
    <row r="12" spans="1:32" ht="36" x14ac:dyDescent="0.4">
      <c r="A12" s="134">
        <v>1</v>
      </c>
      <c r="B12" s="135" t="s">
        <v>271</v>
      </c>
      <c r="C12" s="136">
        <v>10849.128282</v>
      </c>
      <c r="D12" s="136"/>
      <c r="E12" s="136">
        <v>10849.128282</v>
      </c>
      <c r="F12" s="136"/>
      <c r="G12" s="136"/>
      <c r="H12" s="136"/>
      <c r="I12" s="136"/>
      <c r="J12" s="136"/>
      <c r="K12" s="136"/>
      <c r="L12" s="136"/>
      <c r="M12" s="136"/>
      <c r="N12" s="136">
        <f>O12+P12+T12+W12+Q12+R12+S12+X12</f>
        <v>10319.312701000001</v>
      </c>
      <c r="O12" s="136"/>
      <c r="P12" s="136">
        <v>9379.5126500000006</v>
      </c>
      <c r="Q12" s="136"/>
      <c r="R12" s="136"/>
      <c r="S12" s="136"/>
      <c r="T12" s="136"/>
      <c r="U12" s="136"/>
      <c r="V12" s="136"/>
      <c r="W12" s="136">
        <v>939.80005100000005</v>
      </c>
      <c r="X12" s="136"/>
      <c r="Y12" s="137">
        <f>N12/C12</f>
        <v>0.95116514735298818</v>
      </c>
      <c r="Z12" s="137"/>
      <c r="AA12" s="137">
        <f>P12/E12</f>
        <v>0.86454067148986824</v>
      </c>
    </row>
    <row r="13" spans="1:32" ht="36" x14ac:dyDescent="0.4">
      <c r="A13" s="134">
        <v>2</v>
      </c>
      <c r="B13" s="135" t="s">
        <v>272</v>
      </c>
      <c r="C13" s="136">
        <v>17963.300448000002</v>
      </c>
      <c r="D13" s="136"/>
      <c r="E13" s="136">
        <v>17963.300448000002</v>
      </c>
      <c r="F13" s="136"/>
      <c r="G13" s="136"/>
      <c r="H13" s="136"/>
      <c r="I13" s="136"/>
      <c r="J13" s="136"/>
      <c r="K13" s="136"/>
      <c r="L13" s="136"/>
      <c r="M13" s="136"/>
      <c r="N13" s="136">
        <f t="shared" ref="N13:N71" si="9">O13+P13+T13+W13+Q13+R13+S13+X13</f>
        <v>17281.819754</v>
      </c>
      <c r="O13" s="136"/>
      <c r="P13" s="136">
        <v>16344.190337</v>
      </c>
      <c r="Q13" s="136"/>
      <c r="R13" s="136"/>
      <c r="S13" s="136"/>
      <c r="T13" s="136"/>
      <c r="U13" s="136"/>
      <c r="V13" s="136"/>
      <c r="W13" s="136">
        <v>937.62941699999999</v>
      </c>
      <c r="X13" s="136"/>
      <c r="Y13" s="137">
        <f t="shared" ref="Y13:Y76" si="10">N13/C13</f>
        <v>0.96206261227034828</v>
      </c>
      <c r="Z13" s="137"/>
      <c r="AA13" s="137">
        <f t="shared" ref="AA13:AA70" si="11">P13/E13</f>
        <v>0.90986566663030621</v>
      </c>
    </row>
    <row r="14" spans="1:32" ht="36" x14ac:dyDescent="0.4">
      <c r="A14" s="134">
        <v>3</v>
      </c>
      <c r="B14" s="135" t="s">
        <v>273</v>
      </c>
      <c r="C14" s="136">
        <v>376643.54531399999</v>
      </c>
      <c r="D14" s="136">
        <v>153647.75709799997</v>
      </c>
      <c r="E14" s="136">
        <v>222995.78821599999</v>
      </c>
      <c r="F14" s="136"/>
      <c r="G14" s="136"/>
      <c r="H14" s="136"/>
      <c r="I14" s="136">
        <v>733</v>
      </c>
      <c r="J14" s="136"/>
      <c r="K14" s="136">
        <v>733</v>
      </c>
      <c r="L14" s="136"/>
      <c r="M14" s="136"/>
      <c r="N14" s="136">
        <f t="shared" si="9"/>
        <v>369348.22657</v>
      </c>
      <c r="O14" s="136">
        <v>151103.83019700003</v>
      </c>
      <c r="P14" s="136">
        <v>211969.24728800001</v>
      </c>
      <c r="Q14" s="136"/>
      <c r="R14" s="136"/>
      <c r="S14" s="136"/>
      <c r="T14" s="136">
        <v>731.61</v>
      </c>
      <c r="U14" s="136"/>
      <c r="V14" s="136">
        <v>731.61</v>
      </c>
      <c r="W14" s="136">
        <v>5543.5390850000003</v>
      </c>
      <c r="X14" s="136"/>
      <c r="Y14" s="137">
        <f t="shared" si="10"/>
        <v>0.98063070817284803</v>
      </c>
      <c r="Z14" s="137">
        <f t="shared" ref="Z14:Z71" si="12">O14/D14</f>
        <v>0.98344312374584575</v>
      </c>
      <c r="AA14" s="137">
        <f t="shared" si="11"/>
        <v>0.95055269421806587</v>
      </c>
    </row>
    <row r="15" spans="1:32" x14ac:dyDescent="0.4">
      <c r="A15" s="134">
        <v>4</v>
      </c>
      <c r="B15" s="135" t="s">
        <v>133</v>
      </c>
      <c r="C15" s="136">
        <v>21334.368932999998</v>
      </c>
      <c r="D15" s="136">
        <v>11260.173645999999</v>
      </c>
      <c r="E15" s="136">
        <v>10074.195287</v>
      </c>
      <c r="F15" s="136"/>
      <c r="G15" s="136"/>
      <c r="H15" s="136"/>
      <c r="I15" s="136"/>
      <c r="J15" s="136"/>
      <c r="K15" s="136"/>
      <c r="L15" s="136"/>
      <c r="M15" s="136"/>
      <c r="N15" s="136">
        <f t="shared" si="9"/>
        <v>49047.218866000003</v>
      </c>
      <c r="O15" s="136">
        <v>39409.299999000003</v>
      </c>
      <c r="P15" s="136">
        <v>8724.7074680000005</v>
      </c>
      <c r="Q15" s="136"/>
      <c r="R15" s="136"/>
      <c r="S15" s="136"/>
      <c r="T15" s="136"/>
      <c r="U15" s="136"/>
      <c r="V15" s="136"/>
      <c r="W15" s="136">
        <v>913.21139900000003</v>
      </c>
      <c r="X15" s="136"/>
      <c r="Y15" s="137">
        <f t="shared" si="10"/>
        <v>2.2989767834254415</v>
      </c>
      <c r="Z15" s="137">
        <f t="shared" si="12"/>
        <v>3.4998838595175252</v>
      </c>
      <c r="AA15" s="137">
        <f t="shared" si="11"/>
        <v>0.86604510032266169</v>
      </c>
    </row>
    <row r="16" spans="1:32" x14ac:dyDescent="0.4">
      <c r="A16" s="134">
        <v>5</v>
      </c>
      <c r="B16" s="135" t="s">
        <v>274</v>
      </c>
      <c r="C16" s="136">
        <v>8046.2836960000004</v>
      </c>
      <c r="D16" s="136"/>
      <c r="E16" s="136">
        <v>8046.2836960000004</v>
      </c>
      <c r="F16" s="136"/>
      <c r="G16" s="136"/>
      <c r="H16" s="136"/>
      <c r="I16" s="136"/>
      <c r="J16" s="136"/>
      <c r="K16" s="136"/>
      <c r="L16" s="136"/>
      <c r="M16" s="136"/>
      <c r="N16" s="136">
        <f t="shared" si="9"/>
        <v>7843.5652969999992</v>
      </c>
      <c r="O16" s="136"/>
      <c r="P16" s="136">
        <v>7420.8957469999996</v>
      </c>
      <c r="Q16" s="136"/>
      <c r="R16" s="136"/>
      <c r="S16" s="136"/>
      <c r="T16" s="136"/>
      <c r="U16" s="136"/>
      <c r="V16" s="136"/>
      <c r="W16" s="136">
        <v>422.66955000000002</v>
      </c>
      <c r="X16" s="136"/>
      <c r="Y16" s="137">
        <f t="shared" si="10"/>
        <v>0.97480595929015312</v>
      </c>
      <c r="Z16" s="137"/>
      <c r="AA16" s="137">
        <f t="shared" si="11"/>
        <v>0.92227617461326949</v>
      </c>
    </row>
    <row r="17" spans="1:27" ht="36" x14ac:dyDescent="0.4">
      <c r="A17" s="134">
        <v>6</v>
      </c>
      <c r="B17" s="135" t="s">
        <v>275</v>
      </c>
      <c r="C17" s="136">
        <v>11594.330018000001</v>
      </c>
      <c r="D17" s="136"/>
      <c r="E17" s="136">
        <v>11594.330018000001</v>
      </c>
      <c r="F17" s="136"/>
      <c r="G17" s="136"/>
      <c r="H17" s="136"/>
      <c r="I17" s="136"/>
      <c r="J17" s="136"/>
      <c r="K17" s="136"/>
      <c r="L17" s="136"/>
      <c r="M17" s="136"/>
      <c r="N17" s="136">
        <f t="shared" si="9"/>
        <v>11047.047089000002</v>
      </c>
      <c r="O17" s="136"/>
      <c r="P17" s="136">
        <v>10542.142723000001</v>
      </c>
      <c r="Q17" s="136"/>
      <c r="R17" s="136"/>
      <c r="S17" s="136"/>
      <c r="T17" s="136"/>
      <c r="U17" s="136"/>
      <c r="V17" s="136"/>
      <c r="W17" s="136">
        <v>504.90436599999998</v>
      </c>
      <c r="X17" s="136"/>
      <c r="Y17" s="137">
        <f t="shared" si="10"/>
        <v>0.95279736490591938</v>
      </c>
      <c r="Z17" s="137"/>
      <c r="AA17" s="137">
        <f t="shared" si="11"/>
        <v>0.90924984079575988</v>
      </c>
    </row>
    <row r="18" spans="1:27" x14ac:dyDescent="0.4">
      <c r="A18" s="134">
        <v>7</v>
      </c>
      <c r="B18" s="135" t="s">
        <v>134</v>
      </c>
      <c r="C18" s="136">
        <v>43924.353241999997</v>
      </c>
      <c r="D18" s="136">
        <v>100</v>
      </c>
      <c r="E18" s="136">
        <v>43824.353241999997</v>
      </c>
      <c r="F18" s="136"/>
      <c r="G18" s="136"/>
      <c r="H18" s="136"/>
      <c r="I18" s="136"/>
      <c r="J18" s="136"/>
      <c r="K18" s="136"/>
      <c r="L18" s="136"/>
      <c r="M18" s="136"/>
      <c r="N18" s="136">
        <f t="shared" si="9"/>
        <v>42698.555925000001</v>
      </c>
      <c r="O18" s="136">
        <v>51.798167999999997</v>
      </c>
      <c r="P18" s="136">
        <v>20215.512300999999</v>
      </c>
      <c r="Q18" s="136"/>
      <c r="R18" s="136"/>
      <c r="S18" s="136"/>
      <c r="T18" s="136"/>
      <c r="U18" s="136"/>
      <c r="V18" s="136"/>
      <c r="W18" s="136">
        <v>22431.245456000001</v>
      </c>
      <c r="X18" s="136"/>
      <c r="Y18" s="137">
        <f t="shared" si="10"/>
        <v>0.97209299109661329</v>
      </c>
      <c r="Z18" s="137">
        <f t="shared" si="12"/>
        <v>0.51798168</v>
      </c>
      <c r="AA18" s="137">
        <f t="shared" si="11"/>
        <v>0.46128489767707592</v>
      </c>
    </row>
    <row r="19" spans="1:27" x14ac:dyDescent="0.4">
      <c r="A19" s="134">
        <v>8</v>
      </c>
      <c r="B19" s="135" t="s">
        <v>135</v>
      </c>
      <c r="C19" s="136">
        <v>8435.9147680000005</v>
      </c>
      <c r="D19" s="136"/>
      <c r="E19" s="136">
        <v>8435.9147680000005</v>
      </c>
      <c r="F19" s="136"/>
      <c r="G19" s="136"/>
      <c r="H19" s="136"/>
      <c r="I19" s="136"/>
      <c r="J19" s="136"/>
      <c r="K19" s="136"/>
      <c r="L19" s="136"/>
      <c r="M19" s="136"/>
      <c r="N19" s="136">
        <f t="shared" si="9"/>
        <v>8258.8234149999989</v>
      </c>
      <c r="O19" s="136"/>
      <c r="P19" s="136">
        <v>7855.4644529999996</v>
      </c>
      <c r="Q19" s="136"/>
      <c r="R19" s="136"/>
      <c r="S19" s="136"/>
      <c r="T19" s="136"/>
      <c r="U19" s="136"/>
      <c r="V19" s="136"/>
      <c r="W19" s="136">
        <v>403.35896200000002</v>
      </c>
      <c r="X19" s="136"/>
      <c r="Y19" s="137">
        <f t="shared" si="10"/>
        <v>0.97900745113360277</v>
      </c>
      <c r="Z19" s="137"/>
      <c r="AA19" s="137">
        <f t="shared" si="11"/>
        <v>0.93119296117098926</v>
      </c>
    </row>
    <row r="20" spans="1:27" x14ac:dyDescent="0.4">
      <c r="A20" s="134">
        <v>9</v>
      </c>
      <c r="B20" s="135" t="s">
        <v>276</v>
      </c>
      <c r="C20" s="136">
        <v>14656.804087</v>
      </c>
      <c r="D20" s="136"/>
      <c r="E20" s="136">
        <v>14656.804087</v>
      </c>
      <c r="F20" s="136"/>
      <c r="G20" s="136"/>
      <c r="H20" s="136"/>
      <c r="I20" s="136"/>
      <c r="J20" s="136"/>
      <c r="K20" s="136"/>
      <c r="L20" s="136"/>
      <c r="M20" s="136"/>
      <c r="N20" s="136">
        <f t="shared" si="9"/>
        <v>14425.42396</v>
      </c>
      <c r="O20" s="136"/>
      <c r="P20" s="136">
        <v>13335.925492</v>
      </c>
      <c r="Q20" s="136"/>
      <c r="R20" s="136"/>
      <c r="S20" s="136"/>
      <c r="T20" s="136"/>
      <c r="U20" s="136"/>
      <c r="V20" s="136"/>
      <c r="W20" s="136">
        <v>1089.498468</v>
      </c>
      <c r="X20" s="136"/>
      <c r="Y20" s="137">
        <f t="shared" si="10"/>
        <v>0.98421346661751274</v>
      </c>
      <c r="Z20" s="137"/>
      <c r="AA20" s="137">
        <f t="shared" si="11"/>
        <v>0.90987949438639448</v>
      </c>
    </row>
    <row r="21" spans="1:27" x14ac:dyDescent="0.4">
      <c r="A21" s="134">
        <v>10</v>
      </c>
      <c r="B21" s="135" t="s">
        <v>186</v>
      </c>
      <c r="C21" s="136">
        <v>85114.144216999994</v>
      </c>
      <c r="D21" s="136">
        <v>8902</v>
      </c>
      <c r="E21" s="136">
        <v>76212.144216999994</v>
      </c>
      <c r="F21" s="136"/>
      <c r="G21" s="136"/>
      <c r="H21" s="136"/>
      <c r="I21" s="136"/>
      <c r="J21" s="136"/>
      <c r="K21" s="136"/>
      <c r="L21" s="136"/>
      <c r="M21" s="136"/>
      <c r="N21" s="136">
        <f t="shared" si="9"/>
        <v>84778.71622799999</v>
      </c>
      <c r="O21" s="136">
        <v>8762.2325419999997</v>
      </c>
      <c r="P21" s="136">
        <v>75360.881748999993</v>
      </c>
      <c r="Q21" s="136"/>
      <c r="R21" s="136"/>
      <c r="S21" s="136"/>
      <c r="T21" s="136"/>
      <c r="U21" s="136"/>
      <c r="V21" s="136"/>
      <c r="W21" s="136">
        <v>655.60193700000002</v>
      </c>
      <c r="X21" s="136"/>
      <c r="Y21" s="137">
        <f t="shared" si="10"/>
        <v>0.99605908051962755</v>
      </c>
      <c r="Z21" s="137">
        <f t="shared" si="12"/>
        <v>0.98429931947876881</v>
      </c>
      <c r="AA21" s="137">
        <f t="shared" si="11"/>
        <v>0.98883035667417796</v>
      </c>
    </row>
    <row r="22" spans="1:27" x14ac:dyDescent="0.4">
      <c r="A22" s="134">
        <v>11</v>
      </c>
      <c r="B22" s="135" t="s">
        <v>277</v>
      </c>
      <c r="C22" s="136">
        <v>385788.26932600001</v>
      </c>
      <c r="D22" s="136">
        <v>49460.820972000001</v>
      </c>
      <c r="E22" s="136">
        <v>336327.44835399999</v>
      </c>
      <c r="F22" s="136"/>
      <c r="G22" s="136"/>
      <c r="H22" s="136"/>
      <c r="I22" s="136">
        <v>600</v>
      </c>
      <c r="J22" s="136"/>
      <c r="K22" s="136">
        <v>600</v>
      </c>
      <c r="L22" s="136"/>
      <c r="M22" s="136"/>
      <c r="N22" s="136">
        <f t="shared" si="9"/>
        <v>412985.668107</v>
      </c>
      <c r="O22" s="136">
        <v>81984.543009000001</v>
      </c>
      <c r="P22" s="136">
        <v>305419.66636999999</v>
      </c>
      <c r="Q22" s="136"/>
      <c r="R22" s="136"/>
      <c r="S22" s="136"/>
      <c r="T22" s="136">
        <v>599.97900000000004</v>
      </c>
      <c r="U22" s="136"/>
      <c r="V22" s="136">
        <v>599.97900000000004</v>
      </c>
      <c r="W22" s="136">
        <v>24981.479727999998</v>
      </c>
      <c r="X22" s="136"/>
      <c r="Y22" s="137">
        <f t="shared" si="10"/>
        <v>1.0704982523924738</v>
      </c>
      <c r="Z22" s="137">
        <f t="shared" si="12"/>
        <v>1.6575653496615397</v>
      </c>
      <c r="AA22" s="137">
        <f t="shared" si="11"/>
        <v>0.90810211258324613</v>
      </c>
    </row>
    <row r="23" spans="1:27" x14ac:dyDescent="0.4">
      <c r="A23" s="134">
        <v>12</v>
      </c>
      <c r="B23" s="135" t="s">
        <v>137</v>
      </c>
      <c r="C23" s="136">
        <v>353671.53234699997</v>
      </c>
      <c r="D23" s="136">
        <v>87863.845428000001</v>
      </c>
      <c r="E23" s="136">
        <v>265807.686919</v>
      </c>
      <c r="F23" s="136"/>
      <c r="G23" s="136"/>
      <c r="H23" s="136"/>
      <c r="I23" s="136"/>
      <c r="J23" s="136"/>
      <c r="K23" s="136"/>
      <c r="L23" s="136"/>
      <c r="M23" s="136"/>
      <c r="N23" s="136">
        <f t="shared" si="9"/>
        <v>339060.11013000004</v>
      </c>
      <c r="O23" s="136">
        <v>76741.833611000009</v>
      </c>
      <c r="P23" s="136">
        <v>245845.00870499999</v>
      </c>
      <c r="Q23" s="136"/>
      <c r="R23" s="136"/>
      <c r="S23" s="136"/>
      <c r="T23" s="136"/>
      <c r="U23" s="136"/>
      <c r="V23" s="136"/>
      <c r="W23" s="136">
        <v>16473.267813999999</v>
      </c>
      <c r="X23" s="136"/>
      <c r="Y23" s="137">
        <f t="shared" si="10"/>
        <v>0.95868646220961851</v>
      </c>
      <c r="Z23" s="137">
        <f t="shared" si="12"/>
        <v>0.87341765247329262</v>
      </c>
      <c r="AA23" s="137">
        <f t="shared" si="11"/>
        <v>0.92489804021324906</v>
      </c>
    </row>
    <row r="24" spans="1:27" ht="36" x14ac:dyDescent="0.4">
      <c r="A24" s="134">
        <v>13</v>
      </c>
      <c r="B24" s="135" t="s">
        <v>278</v>
      </c>
      <c r="C24" s="136">
        <v>55559.252986</v>
      </c>
      <c r="D24" s="136">
        <v>13136.142253</v>
      </c>
      <c r="E24" s="136">
        <v>42423.110733000001</v>
      </c>
      <c r="F24" s="136"/>
      <c r="G24" s="136"/>
      <c r="H24" s="136"/>
      <c r="I24" s="136"/>
      <c r="J24" s="136"/>
      <c r="K24" s="136"/>
      <c r="L24" s="136"/>
      <c r="M24" s="136"/>
      <c r="N24" s="136">
        <f t="shared" si="9"/>
        <v>58870.085346</v>
      </c>
      <c r="O24" s="136">
        <v>17486.191252999997</v>
      </c>
      <c r="P24" s="136">
        <v>40950.375997000003</v>
      </c>
      <c r="Q24" s="136"/>
      <c r="R24" s="136"/>
      <c r="S24" s="136"/>
      <c r="T24" s="136"/>
      <c r="U24" s="136"/>
      <c r="V24" s="136"/>
      <c r="W24" s="136">
        <v>433.51809600000001</v>
      </c>
      <c r="X24" s="136"/>
      <c r="Y24" s="137">
        <f t="shared" si="10"/>
        <v>1.0595910164745066</v>
      </c>
      <c r="Z24" s="137">
        <f t="shared" si="12"/>
        <v>1.3311511794116377</v>
      </c>
      <c r="AA24" s="137">
        <f t="shared" si="11"/>
        <v>0.96528461231263762</v>
      </c>
    </row>
    <row r="25" spans="1:27" ht="36" x14ac:dyDescent="0.4">
      <c r="A25" s="134">
        <v>14</v>
      </c>
      <c r="B25" s="135" t="s">
        <v>279</v>
      </c>
      <c r="C25" s="136">
        <v>40001.890081999998</v>
      </c>
      <c r="D25" s="136">
        <v>4283.5869469999998</v>
      </c>
      <c r="E25" s="136">
        <v>35718.303135000002</v>
      </c>
      <c r="F25" s="136"/>
      <c r="G25" s="136"/>
      <c r="H25" s="136"/>
      <c r="I25" s="136"/>
      <c r="J25" s="136"/>
      <c r="K25" s="136"/>
      <c r="L25" s="136"/>
      <c r="M25" s="136"/>
      <c r="N25" s="136">
        <f t="shared" si="9"/>
        <v>37946.410561999997</v>
      </c>
      <c r="O25" s="136">
        <v>3860.1372620000002</v>
      </c>
      <c r="P25" s="136">
        <v>31940.007485999999</v>
      </c>
      <c r="Q25" s="136"/>
      <c r="R25" s="136"/>
      <c r="S25" s="136"/>
      <c r="T25" s="136"/>
      <c r="U25" s="136"/>
      <c r="V25" s="136"/>
      <c r="W25" s="136">
        <v>2146.2658139999999</v>
      </c>
      <c r="X25" s="136"/>
      <c r="Y25" s="137">
        <f t="shared" si="10"/>
        <v>0.94861544002579712</v>
      </c>
      <c r="Z25" s="137">
        <f t="shared" si="12"/>
        <v>0.90114600444924742</v>
      </c>
      <c r="AA25" s="137">
        <f t="shared" si="11"/>
        <v>0.89421962082802053</v>
      </c>
    </row>
    <row r="26" spans="1:27" x14ac:dyDescent="0.4">
      <c r="A26" s="134">
        <v>15</v>
      </c>
      <c r="B26" s="135" t="s">
        <v>138</v>
      </c>
      <c r="C26" s="136">
        <v>20212.987582999998</v>
      </c>
      <c r="D26" s="136">
        <v>0</v>
      </c>
      <c r="E26" s="136">
        <v>20212.987582999998</v>
      </c>
      <c r="F26" s="136"/>
      <c r="G26" s="136"/>
      <c r="H26" s="136"/>
      <c r="I26" s="136"/>
      <c r="J26" s="136"/>
      <c r="K26" s="136"/>
      <c r="L26" s="136"/>
      <c r="M26" s="136"/>
      <c r="N26" s="136">
        <f t="shared" si="9"/>
        <v>28838.549597000001</v>
      </c>
      <c r="O26" s="136">
        <v>9492.3631700000005</v>
      </c>
      <c r="P26" s="136">
        <v>17760.267857999999</v>
      </c>
      <c r="Q26" s="136"/>
      <c r="R26" s="136"/>
      <c r="S26" s="136"/>
      <c r="T26" s="136"/>
      <c r="U26" s="136"/>
      <c r="V26" s="136"/>
      <c r="W26" s="136">
        <v>1585.9185689999999</v>
      </c>
      <c r="X26" s="136"/>
      <c r="Y26" s="137">
        <f t="shared" si="10"/>
        <v>1.4267336522412193</v>
      </c>
      <c r="Z26" s="137"/>
      <c r="AA26" s="137">
        <f t="shared" si="11"/>
        <v>0.87865624935806896</v>
      </c>
    </row>
    <row r="27" spans="1:27" x14ac:dyDescent="0.4">
      <c r="A27" s="134">
        <v>16</v>
      </c>
      <c r="B27" s="135" t="s">
        <v>280</v>
      </c>
      <c r="C27" s="136">
        <v>13118.779834999999</v>
      </c>
      <c r="D27" s="136">
        <v>0</v>
      </c>
      <c r="E27" s="136">
        <v>13118.779834999999</v>
      </c>
      <c r="F27" s="136"/>
      <c r="G27" s="136"/>
      <c r="H27" s="136"/>
      <c r="I27" s="136"/>
      <c r="J27" s="136"/>
      <c r="K27" s="136"/>
      <c r="L27" s="136"/>
      <c r="M27" s="136"/>
      <c r="N27" s="136">
        <f t="shared" si="9"/>
        <v>12516.256023</v>
      </c>
      <c r="O27" s="136">
        <v>0</v>
      </c>
      <c r="P27" s="136">
        <v>12190.374142000001</v>
      </c>
      <c r="Q27" s="136"/>
      <c r="R27" s="136"/>
      <c r="S27" s="136"/>
      <c r="T27" s="136"/>
      <c r="U27" s="136"/>
      <c r="V27" s="136"/>
      <c r="W27" s="136">
        <v>325.88188100000002</v>
      </c>
      <c r="X27" s="136"/>
      <c r="Y27" s="137">
        <f t="shared" si="10"/>
        <v>0.95407165761006918</v>
      </c>
      <c r="Z27" s="137"/>
      <c r="AA27" s="137">
        <f t="shared" si="11"/>
        <v>0.92923078939680992</v>
      </c>
    </row>
    <row r="28" spans="1:27" x14ac:dyDescent="0.4">
      <c r="A28" s="134">
        <v>17</v>
      </c>
      <c r="B28" s="135" t="s">
        <v>139</v>
      </c>
      <c r="C28" s="136">
        <v>17542.70883</v>
      </c>
      <c r="D28" s="136">
        <v>0</v>
      </c>
      <c r="E28" s="136">
        <v>17542.70883</v>
      </c>
      <c r="F28" s="136"/>
      <c r="G28" s="136"/>
      <c r="H28" s="136"/>
      <c r="I28" s="136">
        <v>200</v>
      </c>
      <c r="J28" s="136"/>
      <c r="K28" s="136">
        <v>200</v>
      </c>
      <c r="L28" s="136"/>
      <c r="M28" s="136"/>
      <c r="N28" s="136">
        <f t="shared" si="9"/>
        <v>17312.700218999998</v>
      </c>
      <c r="O28" s="136">
        <v>0</v>
      </c>
      <c r="P28" s="136">
        <v>16227.939001000001</v>
      </c>
      <c r="Q28" s="136"/>
      <c r="R28" s="136"/>
      <c r="S28" s="136"/>
      <c r="T28" s="136">
        <v>51.183999999999997</v>
      </c>
      <c r="U28" s="136"/>
      <c r="V28" s="136">
        <v>51.183999999999997</v>
      </c>
      <c r="W28" s="136">
        <v>1033.5772179999999</v>
      </c>
      <c r="X28" s="136"/>
      <c r="Y28" s="137">
        <f t="shared" si="10"/>
        <v>0.9868886491117802</v>
      </c>
      <c r="Z28" s="137"/>
      <c r="AA28" s="137">
        <f t="shared" si="11"/>
        <v>0.92505320348522257</v>
      </c>
    </row>
    <row r="29" spans="1:27" x14ac:dyDescent="0.4">
      <c r="A29" s="134">
        <v>18</v>
      </c>
      <c r="B29" s="135" t="s">
        <v>281</v>
      </c>
      <c r="C29" s="136">
        <v>24710.123914</v>
      </c>
      <c r="D29" s="136">
        <v>17875.229837999999</v>
      </c>
      <c r="E29" s="136">
        <v>6834.8940759999996</v>
      </c>
      <c r="F29" s="136"/>
      <c r="G29" s="136"/>
      <c r="H29" s="136"/>
      <c r="I29" s="136"/>
      <c r="J29" s="136"/>
      <c r="K29" s="136"/>
      <c r="L29" s="136"/>
      <c r="M29" s="136"/>
      <c r="N29" s="136">
        <f t="shared" si="9"/>
        <v>24442.740730999998</v>
      </c>
      <c r="O29" s="136">
        <v>17875.229837999999</v>
      </c>
      <c r="P29" s="136">
        <v>6302.8851299999997</v>
      </c>
      <c r="Q29" s="136"/>
      <c r="R29" s="136"/>
      <c r="S29" s="136"/>
      <c r="T29" s="136"/>
      <c r="U29" s="136"/>
      <c r="V29" s="136"/>
      <c r="W29" s="136">
        <v>264.62576300000001</v>
      </c>
      <c r="X29" s="136"/>
      <c r="Y29" s="137">
        <f t="shared" si="10"/>
        <v>0.98917920509299795</v>
      </c>
      <c r="Z29" s="137">
        <f t="shared" si="12"/>
        <v>1</v>
      </c>
      <c r="AA29" s="137">
        <f t="shared" si="11"/>
        <v>0.92216281041309878</v>
      </c>
    </row>
    <row r="30" spans="1:27" x14ac:dyDescent="0.4">
      <c r="A30" s="134">
        <v>19</v>
      </c>
      <c r="B30" s="135" t="s">
        <v>282</v>
      </c>
      <c r="C30" s="136">
        <v>17519.899328</v>
      </c>
      <c r="D30" s="136">
        <v>0</v>
      </c>
      <c r="E30" s="136">
        <v>17519.899328</v>
      </c>
      <c r="F30" s="136"/>
      <c r="G30" s="136"/>
      <c r="H30" s="136"/>
      <c r="I30" s="136"/>
      <c r="J30" s="136"/>
      <c r="K30" s="136"/>
      <c r="L30" s="136"/>
      <c r="M30" s="136"/>
      <c r="N30" s="136">
        <f t="shared" si="9"/>
        <v>17361.520261999998</v>
      </c>
      <c r="O30" s="136"/>
      <c r="P30" s="136">
        <v>15643.487333999999</v>
      </c>
      <c r="Q30" s="136"/>
      <c r="R30" s="136"/>
      <c r="S30" s="136"/>
      <c r="T30" s="136"/>
      <c r="U30" s="136"/>
      <c r="V30" s="136"/>
      <c r="W30" s="136">
        <v>1718.0329280000001</v>
      </c>
      <c r="X30" s="136"/>
      <c r="Y30" s="137">
        <f t="shared" si="10"/>
        <v>0.9909600470279597</v>
      </c>
      <c r="Z30" s="137"/>
      <c r="AA30" s="137">
        <f t="shared" si="11"/>
        <v>0.89289824337054546</v>
      </c>
    </row>
    <row r="31" spans="1:27" ht="36" x14ac:dyDescent="0.4">
      <c r="A31" s="134">
        <v>20</v>
      </c>
      <c r="B31" s="135" t="s">
        <v>233</v>
      </c>
      <c r="C31" s="136">
        <v>1785.588524</v>
      </c>
      <c r="D31" s="136"/>
      <c r="E31" s="136">
        <v>1785.588524</v>
      </c>
      <c r="F31" s="136"/>
      <c r="G31" s="136"/>
      <c r="H31" s="136"/>
      <c r="I31" s="136"/>
      <c r="J31" s="136"/>
      <c r="K31" s="136"/>
      <c r="L31" s="136"/>
      <c r="M31" s="136"/>
      <c r="N31" s="136">
        <f t="shared" si="9"/>
        <v>1747.67849</v>
      </c>
      <c r="O31" s="136"/>
      <c r="P31" s="136">
        <v>1747.67849</v>
      </c>
      <c r="Q31" s="136"/>
      <c r="R31" s="136"/>
      <c r="S31" s="136"/>
      <c r="T31" s="136"/>
      <c r="U31" s="136"/>
      <c r="V31" s="136"/>
      <c r="W31" s="136">
        <v>0</v>
      </c>
      <c r="X31" s="136"/>
      <c r="Y31" s="137">
        <f t="shared" si="10"/>
        <v>0.97876888572565668</v>
      </c>
      <c r="Z31" s="137"/>
      <c r="AA31" s="137">
        <f t="shared" si="11"/>
        <v>0.97876888572565668</v>
      </c>
    </row>
    <row r="32" spans="1:27" x14ac:dyDescent="0.4">
      <c r="A32" s="134">
        <v>21</v>
      </c>
      <c r="B32" s="135" t="s">
        <v>140</v>
      </c>
      <c r="C32" s="136">
        <v>2762.8736979999999</v>
      </c>
      <c r="D32" s="136"/>
      <c r="E32" s="136">
        <v>2762.8736979999999</v>
      </c>
      <c r="F32" s="136"/>
      <c r="G32" s="136"/>
      <c r="H32" s="136"/>
      <c r="I32" s="136"/>
      <c r="J32" s="136"/>
      <c r="K32" s="136"/>
      <c r="L32" s="136"/>
      <c r="M32" s="136"/>
      <c r="N32" s="136">
        <f t="shared" si="9"/>
        <v>2614.4723989999998</v>
      </c>
      <c r="O32" s="136"/>
      <c r="P32" s="136">
        <v>2510.9577009999998</v>
      </c>
      <c r="Q32" s="136"/>
      <c r="R32" s="136"/>
      <c r="S32" s="136"/>
      <c r="T32" s="136"/>
      <c r="U32" s="136"/>
      <c r="V32" s="136"/>
      <c r="W32" s="136">
        <v>103.514698</v>
      </c>
      <c r="X32" s="136"/>
      <c r="Y32" s="137">
        <f t="shared" si="10"/>
        <v>0.9462873387562285</v>
      </c>
      <c r="Z32" s="137"/>
      <c r="AA32" s="137">
        <f t="shared" si="11"/>
        <v>0.90882102313169144</v>
      </c>
    </row>
    <row r="33" spans="1:27" ht="36" x14ac:dyDescent="0.4">
      <c r="A33" s="134">
        <v>22</v>
      </c>
      <c r="B33" s="135" t="s">
        <v>283</v>
      </c>
      <c r="C33" s="136">
        <v>2521.4538510000002</v>
      </c>
      <c r="D33" s="136"/>
      <c r="E33" s="136">
        <v>2521.4538510000002</v>
      </c>
      <c r="F33" s="136"/>
      <c r="G33" s="136"/>
      <c r="H33" s="136"/>
      <c r="I33" s="136"/>
      <c r="J33" s="136"/>
      <c r="K33" s="136"/>
      <c r="L33" s="136"/>
      <c r="M33" s="136"/>
      <c r="N33" s="136">
        <f t="shared" si="9"/>
        <v>2405.080418</v>
      </c>
      <c r="O33" s="136"/>
      <c r="P33" s="136">
        <v>2333.5862280000001</v>
      </c>
      <c r="Q33" s="136"/>
      <c r="R33" s="136"/>
      <c r="S33" s="136"/>
      <c r="T33" s="136"/>
      <c r="U33" s="136"/>
      <c r="V33" s="136"/>
      <c r="W33" s="136">
        <v>71.494190000000003</v>
      </c>
      <c r="X33" s="136"/>
      <c r="Y33" s="137">
        <f t="shared" si="10"/>
        <v>0.95384669326632854</v>
      </c>
      <c r="Z33" s="137"/>
      <c r="AA33" s="137">
        <f t="shared" si="11"/>
        <v>0.92549234128338598</v>
      </c>
    </row>
    <row r="34" spans="1:27" x14ac:dyDescent="0.4">
      <c r="A34" s="134">
        <v>23</v>
      </c>
      <c r="B34" s="135" t="s">
        <v>284</v>
      </c>
      <c r="C34" s="136">
        <v>69908.583809999996</v>
      </c>
      <c r="D34" s="136">
        <v>33.817115000000001</v>
      </c>
      <c r="E34" s="136">
        <v>69874.766694999998</v>
      </c>
      <c r="F34" s="136"/>
      <c r="G34" s="136"/>
      <c r="H34" s="136"/>
      <c r="I34" s="136"/>
      <c r="J34" s="136"/>
      <c r="K34" s="136"/>
      <c r="L34" s="136"/>
      <c r="M34" s="136"/>
      <c r="N34" s="136">
        <f t="shared" si="9"/>
        <v>62153.244321999999</v>
      </c>
      <c r="O34" s="136">
        <v>33.253999999999998</v>
      </c>
      <c r="P34" s="136">
        <v>56409.511339999997</v>
      </c>
      <c r="Q34" s="136"/>
      <c r="R34" s="136"/>
      <c r="S34" s="136"/>
      <c r="T34" s="136"/>
      <c r="U34" s="136"/>
      <c r="V34" s="136"/>
      <c r="W34" s="136">
        <v>5710.4789819999996</v>
      </c>
      <c r="X34" s="136"/>
      <c r="Y34" s="137">
        <f t="shared" si="10"/>
        <v>0.88906456023944458</v>
      </c>
      <c r="Z34" s="137">
        <f t="shared" si="12"/>
        <v>0.98334822470811001</v>
      </c>
      <c r="AA34" s="137">
        <f t="shared" si="11"/>
        <v>0.80729444988667809</v>
      </c>
    </row>
    <row r="35" spans="1:27" ht="36" x14ac:dyDescent="0.4">
      <c r="A35" s="134">
        <v>24</v>
      </c>
      <c r="B35" s="135" t="s">
        <v>285</v>
      </c>
      <c r="C35" s="136">
        <v>6044.5151040000001</v>
      </c>
      <c r="D35" s="136"/>
      <c r="E35" s="136">
        <v>6044.5151040000001</v>
      </c>
      <c r="F35" s="136"/>
      <c r="G35" s="136"/>
      <c r="H35" s="136"/>
      <c r="I35" s="136"/>
      <c r="J35" s="136"/>
      <c r="K35" s="136"/>
      <c r="L35" s="136"/>
      <c r="M35" s="136"/>
      <c r="N35" s="136">
        <f t="shared" si="9"/>
        <v>5941.3761079999995</v>
      </c>
      <c r="O35" s="136"/>
      <c r="P35" s="136">
        <v>5794.4761079999998</v>
      </c>
      <c r="Q35" s="136"/>
      <c r="R35" s="136"/>
      <c r="S35" s="136"/>
      <c r="T35" s="136"/>
      <c r="U35" s="136"/>
      <c r="V35" s="136"/>
      <c r="W35" s="136">
        <v>146.9</v>
      </c>
      <c r="X35" s="136"/>
      <c r="Y35" s="137">
        <f t="shared" si="10"/>
        <v>0.98293676263100949</v>
      </c>
      <c r="Z35" s="137"/>
      <c r="AA35" s="137">
        <f t="shared" si="11"/>
        <v>0.95863373790983908</v>
      </c>
    </row>
    <row r="36" spans="1:27" ht="36" x14ac:dyDescent="0.4">
      <c r="A36" s="134">
        <v>25</v>
      </c>
      <c r="B36" s="135" t="s">
        <v>286</v>
      </c>
      <c r="C36" s="136">
        <v>10090.952702</v>
      </c>
      <c r="D36" s="136">
        <v>3128.6100310000002</v>
      </c>
      <c r="E36" s="136">
        <v>6962.3426710000003</v>
      </c>
      <c r="F36" s="136"/>
      <c r="G36" s="136"/>
      <c r="H36" s="136"/>
      <c r="I36" s="136"/>
      <c r="J36" s="136"/>
      <c r="K36" s="136"/>
      <c r="L36" s="136"/>
      <c r="M36" s="136"/>
      <c r="N36" s="136">
        <f t="shared" si="9"/>
        <v>8945.8436079999992</v>
      </c>
      <c r="O36" s="136">
        <v>2174.2978349999998</v>
      </c>
      <c r="P36" s="136">
        <v>6536.3861429999997</v>
      </c>
      <c r="Q36" s="136"/>
      <c r="R36" s="136"/>
      <c r="S36" s="136"/>
      <c r="T36" s="136"/>
      <c r="U36" s="136"/>
      <c r="V36" s="136"/>
      <c r="W36" s="136">
        <v>235.15962999999999</v>
      </c>
      <c r="X36" s="136"/>
      <c r="Y36" s="137">
        <f t="shared" si="10"/>
        <v>0.88652121084929436</v>
      </c>
      <c r="Z36" s="137">
        <f t="shared" si="12"/>
        <v>0.69497246811071156</v>
      </c>
      <c r="AA36" s="137">
        <f t="shared" si="11"/>
        <v>0.93881994206142394</v>
      </c>
    </row>
    <row r="37" spans="1:27" ht="36" x14ac:dyDescent="0.4">
      <c r="A37" s="134">
        <v>26</v>
      </c>
      <c r="B37" s="135" t="s">
        <v>187</v>
      </c>
      <c r="C37" s="136">
        <v>3020.2470720000001</v>
      </c>
      <c r="D37" s="136"/>
      <c r="E37" s="136">
        <v>3020.2470720000001</v>
      </c>
      <c r="F37" s="136"/>
      <c r="G37" s="136"/>
      <c r="H37" s="136"/>
      <c r="I37" s="136"/>
      <c r="J37" s="136"/>
      <c r="K37" s="136"/>
      <c r="L37" s="136"/>
      <c r="M37" s="136"/>
      <c r="N37" s="136">
        <f t="shared" si="9"/>
        <v>2691.2623570000001</v>
      </c>
      <c r="O37" s="136"/>
      <c r="P37" s="136">
        <v>2643.362357</v>
      </c>
      <c r="Q37" s="136"/>
      <c r="R37" s="136"/>
      <c r="S37" s="136"/>
      <c r="T37" s="136"/>
      <c r="U37" s="136"/>
      <c r="V37" s="136"/>
      <c r="W37" s="136">
        <v>47.9</v>
      </c>
      <c r="X37" s="136"/>
      <c r="Y37" s="137">
        <f t="shared" si="10"/>
        <v>0.89107357538727872</v>
      </c>
      <c r="Z37" s="137"/>
      <c r="AA37" s="137">
        <f t="shared" si="11"/>
        <v>0.87521394574172107</v>
      </c>
    </row>
    <row r="38" spans="1:27" x14ac:dyDescent="0.4">
      <c r="A38" s="134">
        <v>27</v>
      </c>
      <c r="B38" s="135" t="s">
        <v>234</v>
      </c>
      <c r="C38" s="136">
        <v>3737.3533499999999</v>
      </c>
      <c r="D38" s="136"/>
      <c r="E38" s="136">
        <v>3737.3533499999999</v>
      </c>
      <c r="F38" s="136"/>
      <c r="G38" s="136"/>
      <c r="H38" s="136"/>
      <c r="I38" s="136"/>
      <c r="J38" s="136"/>
      <c r="K38" s="136"/>
      <c r="L38" s="136"/>
      <c r="M38" s="136"/>
      <c r="N38" s="136">
        <f t="shared" si="9"/>
        <v>3564.9976409999999</v>
      </c>
      <c r="O38" s="136"/>
      <c r="P38" s="136">
        <v>3461.4976409999999</v>
      </c>
      <c r="Q38" s="136"/>
      <c r="R38" s="136"/>
      <c r="S38" s="136"/>
      <c r="T38" s="136"/>
      <c r="U38" s="136"/>
      <c r="V38" s="136"/>
      <c r="W38" s="136">
        <v>103.5</v>
      </c>
      <c r="X38" s="136"/>
      <c r="Y38" s="137">
        <f t="shared" si="10"/>
        <v>0.95388295061798212</v>
      </c>
      <c r="Z38" s="137"/>
      <c r="AA38" s="137">
        <f t="shared" si="11"/>
        <v>0.92618955630727295</v>
      </c>
    </row>
    <row r="39" spans="1:27" ht="36" x14ac:dyDescent="0.4">
      <c r="A39" s="134">
        <v>28</v>
      </c>
      <c r="B39" s="135" t="s">
        <v>188</v>
      </c>
      <c r="C39" s="136">
        <v>2092.2717299999999</v>
      </c>
      <c r="D39" s="136"/>
      <c r="E39" s="136">
        <v>2092.2717299999999</v>
      </c>
      <c r="F39" s="136"/>
      <c r="G39" s="136"/>
      <c r="H39" s="136"/>
      <c r="I39" s="136"/>
      <c r="J39" s="136"/>
      <c r="K39" s="136"/>
      <c r="L39" s="136"/>
      <c r="M39" s="136"/>
      <c r="N39" s="136">
        <f t="shared" si="9"/>
        <v>1999.506122</v>
      </c>
      <c r="O39" s="136"/>
      <c r="P39" s="136">
        <v>1956.2191720000001</v>
      </c>
      <c r="Q39" s="136"/>
      <c r="R39" s="136"/>
      <c r="S39" s="136"/>
      <c r="T39" s="136"/>
      <c r="U39" s="136"/>
      <c r="V39" s="136"/>
      <c r="W39" s="136">
        <v>43.286949999999997</v>
      </c>
      <c r="X39" s="136"/>
      <c r="Y39" s="137">
        <f t="shared" si="10"/>
        <v>0.95566273411341274</v>
      </c>
      <c r="Z39" s="137"/>
      <c r="AA39" s="137">
        <f t="shared" si="11"/>
        <v>0.93497376270528687</v>
      </c>
    </row>
    <row r="40" spans="1:27" ht="54" x14ac:dyDescent="0.4">
      <c r="A40" s="134">
        <v>29</v>
      </c>
      <c r="B40" s="135" t="s">
        <v>235</v>
      </c>
      <c r="C40" s="136">
        <v>1090.758</v>
      </c>
      <c r="D40" s="136"/>
      <c r="E40" s="136">
        <v>1090.758</v>
      </c>
      <c r="F40" s="136"/>
      <c r="G40" s="136"/>
      <c r="H40" s="136"/>
      <c r="I40" s="136"/>
      <c r="J40" s="136"/>
      <c r="K40" s="136"/>
      <c r="L40" s="136"/>
      <c r="M40" s="136"/>
      <c r="N40" s="136">
        <f t="shared" si="9"/>
        <v>788.43710399999998</v>
      </c>
      <c r="O40" s="136"/>
      <c r="P40" s="136">
        <v>788.43710399999998</v>
      </c>
      <c r="Q40" s="136"/>
      <c r="R40" s="136"/>
      <c r="S40" s="136"/>
      <c r="T40" s="136"/>
      <c r="U40" s="136"/>
      <c r="V40" s="136"/>
      <c r="W40" s="136">
        <v>0</v>
      </c>
      <c r="X40" s="136"/>
      <c r="Y40" s="137">
        <f t="shared" si="10"/>
        <v>0.72283412452624685</v>
      </c>
      <c r="Z40" s="137"/>
      <c r="AA40" s="137">
        <f t="shared" si="11"/>
        <v>0.72283412452624685</v>
      </c>
    </row>
    <row r="41" spans="1:27" ht="36" x14ac:dyDescent="0.4">
      <c r="A41" s="134">
        <v>30</v>
      </c>
      <c r="B41" s="135" t="s">
        <v>236</v>
      </c>
      <c r="C41" s="136">
        <v>906.74424399999998</v>
      </c>
      <c r="D41" s="136"/>
      <c r="E41" s="136">
        <v>906.74424399999998</v>
      </c>
      <c r="F41" s="136"/>
      <c r="G41" s="136"/>
      <c r="H41" s="136"/>
      <c r="I41" s="136"/>
      <c r="J41" s="136"/>
      <c r="K41" s="136"/>
      <c r="L41" s="136"/>
      <c r="M41" s="136"/>
      <c r="N41" s="136">
        <f t="shared" si="9"/>
        <v>903.98868100000004</v>
      </c>
      <c r="O41" s="136"/>
      <c r="P41" s="136">
        <v>903.98868100000004</v>
      </c>
      <c r="Q41" s="136"/>
      <c r="R41" s="136"/>
      <c r="S41" s="136"/>
      <c r="T41" s="136"/>
      <c r="U41" s="136"/>
      <c r="V41" s="136"/>
      <c r="W41" s="136">
        <v>0</v>
      </c>
      <c r="X41" s="136"/>
      <c r="Y41" s="137">
        <f t="shared" si="10"/>
        <v>0.9969610361265222</v>
      </c>
      <c r="Z41" s="137"/>
      <c r="AA41" s="137">
        <f t="shared" si="11"/>
        <v>0.9969610361265222</v>
      </c>
    </row>
    <row r="42" spans="1:27" x14ac:dyDescent="0.4">
      <c r="A42" s="134">
        <v>31</v>
      </c>
      <c r="B42" s="135" t="s">
        <v>287</v>
      </c>
      <c r="C42" s="136">
        <v>339.681308</v>
      </c>
      <c r="D42" s="136"/>
      <c r="E42" s="136">
        <v>339.681308</v>
      </c>
      <c r="F42" s="136"/>
      <c r="G42" s="136"/>
      <c r="H42" s="136"/>
      <c r="I42" s="136"/>
      <c r="J42" s="136"/>
      <c r="K42" s="136"/>
      <c r="L42" s="136"/>
      <c r="M42" s="136"/>
      <c r="N42" s="136">
        <f t="shared" si="9"/>
        <v>336.48970299999996</v>
      </c>
      <c r="O42" s="136"/>
      <c r="P42" s="136">
        <v>308.34470299999998</v>
      </c>
      <c r="Q42" s="136"/>
      <c r="R42" s="136"/>
      <c r="S42" s="136"/>
      <c r="T42" s="136"/>
      <c r="U42" s="136"/>
      <c r="V42" s="136"/>
      <c r="W42" s="136">
        <v>28.145</v>
      </c>
      <c r="X42" s="136"/>
      <c r="Y42" s="137">
        <f t="shared" si="10"/>
        <v>0.99060411943538551</v>
      </c>
      <c r="Z42" s="137"/>
      <c r="AA42" s="137">
        <f t="shared" si="11"/>
        <v>0.90774704329624156</v>
      </c>
    </row>
    <row r="43" spans="1:27" x14ac:dyDescent="0.4">
      <c r="A43" s="134">
        <v>32</v>
      </c>
      <c r="B43" s="135" t="s">
        <v>288</v>
      </c>
      <c r="C43" s="136">
        <v>491.89</v>
      </c>
      <c r="D43" s="136"/>
      <c r="E43" s="136">
        <v>491.89</v>
      </c>
      <c r="F43" s="136"/>
      <c r="G43" s="136"/>
      <c r="H43" s="136"/>
      <c r="I43" s="136"/>
      <c r="J43" s="136"/>
      <c r="K43" s="136"/>
      <c r="L43" s="136"/>
      <c r="M43" s="136"/>
      <c r="N43" s="136">
        <f t="shared" si="9"/>
        <v>452.98</v>
      </c>
      <c r="O43" s="136"/>
      <c r="P43" s="136">
        <v>452.98</v>
      </c>
      <c r="Q43" s="136"/>
      <c r="R43" s="136"/>
      <c r="S43" s="136"/>
      <c r="T43" s="136"/>
      <c r="U43" s="136"/>
      <c r="V43" s="136"/>
      <c r="W43" s="136">
        <v>0</v>
      </c>
      <c r="X43" s="136"/>
      <c r="Y43" s="137">
        <f t="shared" si="10"/>
        <v>0.92089694850474701</v>
      </c>
      <c r="Z43" s="137"/>
      <c r="AA43" s="137">
        <f t="shared" si="11"/>
        <v>0.92089694850474701</v>
      </c>
    </row>
    <row r="44" spans="1:27" ht="36" x14ac:dyDescent="0.4">
      <c r="A44" s="134">
        <v>33</v>
      </c>
      <c r="B44" s="135" t="s">
        <v>289</v>
      </c>
      <c r="C44" s="136">
        <v>1762.5663709999999</v>
      </c>
      <c r="D44" s="136"/>
      <c r="E44" s="136">
        <v>1762.5663709999999</v>
      </c>
      <c r="F44" s="136"/>
      <c r="G44" s="136"/>
      <c r="H44" s="136"/>
      <c r="I44" s="136"/>
      <c r="J44" s="136"/>
      <c r="K44" s="136"/>
      <c r="L44" s="136"/>
      <c r="M44" s="136"/>
      <c r="N44" s="136">
        <f t="shared" si="9"/>
        <v>1673.083097</v>
      </c>
      <c r="O44" s="136"/>
      <c r="P44" s="136">
        <v>1673.083097</v>
      </c>
      <c r="Q44" s="136"/>
      <c r="R44" s="136"/>
      <c r="S44" s="136"/>
      <c r="T44" s="136"/>
      <c r="U44" s="136"/>
      <c r="V44" s="136"/>
      <c r="W44" s="136">
        <v>0</v>
      </c>
      <c r="X44" s="136"/>
      <c r="Y44" s="137">
        <f t="shared" si="10"/>
        <v>0.94923125989903512</v>
      </c>
      <c r="Z44" s="137"/>
      <c r="AA44" s="137">
        <f t="shared" si="11"/>
        <v>0.94923125989903512</v>
      </c>
    </row>
    <row r="45" spans="1:27" x14ac:dyDescent="0.4">
      <c r="A45" s="134">
        <v>34</v>
      </c>
      <c r="B45" s="135" t="s">
        <v>237</v>
      </c>
      <c r="C45" s="136">
        <v>89.4</v>
      </c>
      <c r="D45" s="136"/>
      <c r="E45" s="136">
        <v>89.4</v>
      </c>
      <c r="F45" s="136"/>
      <c r="G45" s="136"/>
      <c r="H45" s="136"/>
      <c r="I45" s="136"/>
      <c r="J45" s="136"/>
      <c r="K45" s="136"/>
      <c r="L45" s="136"/>
      <c r="M45" s="136"/>
      <c r="N45" s="136">
        <f t="shared" si="9"/>
        <v>89.4</v>
      </c>
      <c r="O45" s="136"/>
      <c r="P45" s="136">
        <v>89.4</v>
      </c>
      <c r="Q45" s="136"/>
      <c r="R45" s="136"/>
      <c r="S45" s="136"/>
      <c r="T45" s="136"/>
      <c r="U45" s="136"/>
      <c r="V45" s="136"/>
      <c r="W45" s="136">
        <v>0</v>
      </c>
      <c r="X45" s="136"/>
      <c r="Y45" s="137">
        <f t="shared" si="10"/>
        <v>1</v>
      </c>
      <c r="Z45" s="137"/>
      <c r="AA45" s="137">
        <f t="shared" si="11"/>
        <v>1</v>
      </c>
    </row>
    <row r="46" spans="1:27" ht="36" x14ac:dyDescent="0.4">
      <c r="A46" s="134">
        <v>35</v>
      </c>
      <c r="B46" s="135" t="s">
        <v>189</v>
      </c>
      <c r="C46" s="136">
        <v>245.61064999999999</v>
      </c>
      <c r="D46" s="136"/>
      <c r="E46" s="136">
        <v>245.61064999999999</v>
      </c>
      <c r="F46" s="136"/>
      <c r="G46" s="136"/>
      <c r="H46" s="136"/>
      <c r="I46" s="136"/>
      <c r="J46" s="136"/>
      <c r="K46" s="136"/>
      <c r="L46" s="136"/>
      <c r="M46" s="136"/>
      <c r="N46" s="136">
        <f>O46+P46+T46+W46+Q46+R46+S46+X46</f>
        <v>221.64181699999997</v>
      </c>
      <c r="O46" s="136"/>
      <c r="P46" s="136">
        <v>221.63666699999999</v>
      </c>
      <c r="Q46" s="136"/>
      <c r="R46" s="136"/>
      <c r="S46" s="136"/>
      <c r="T46" s="136"/>
      <c r="U46" s="136"/>
      <c r="V46" s="136"/>
      <c r="W46" s="136">
        <v>5.1500000000000001E-3</v>
      </c>
      <c r="X46" s="136"/>
      <c r="Y46" s="137">
        <f t="shared" si="10"/>
        <v>0.90241126351809253</v>
      </c>
      <c r="Z46" s="137"/>
      <c r="AA46" s="137">
        <f t="shared" si="11"/>
        <v>0.90239029537196369</v>
      </c>
    </row>
    <row r="47" spans="1:27" x14ac:dyDescent="0.4">
      <c r="A47" s="134">
        <v>36</v>
      </c>
      <c r="B47" s="135" t="s">
        <v>238</v>
      </c>
      <c r="C47" s="136">
        <v>331.19622700000002</v>
      </c>
      <c r="D47" s="136"/>
      <c r="E47" s="136">
        <v>331.19622700000002</v>
      </c>
      <c r="F47" s="136"/>
      <c r="G47" s="136"/>
      <c r="H47" s="136"/>
      <c r="I47" s="136"/>
      <c r="J47" s="136"/>
      <c r="K47" s="136"/>
      <c r="L47" s="136"/>
      <c r="M47" s="136"/>
      <c r="N47" s="136">
        <f t="shared" si="9"/>
        <v>322.68492300000003</v>
      </c>
      <c r="O47" s="136"/>
      <c r="P47" s="136">
        <v>322.68492300000003</v>
      </c>
      <c r="Q47" s="136"/>
      <c r="R47" s="136"/>
      <c r="S47" s="136"/>
      <c r="T47" s="136"/>
      <c r="U47" s="136"/>
      <c r="V47" s="136"/>
      <c r="W47" s="136">
        <v>0</v>
      </c>
      <c r="X47" s="136"/>
      <c r="Y47" s="137">
        <f t="shared" si="10"/>
        <v>0.97430132560054794</v>
      </c>
      <c r="Z47" s="137"/>
      <c r="AA47" s="137">
        <f t="shared" si="11"/>
        <v>0.97430132560054794</v>
      </c>
    </row>
    <row r="48" spans="1:27" x14ac:dyDescent="0.4">
      <c r="A48" s="134">
        <v>37</v>
      </c>
      <c r="B48" s="135" t="s">
        <v>239</v>
      </c>
      <c r="C48" s="136">
        <v>874.489777</v>
      </c>
      <c r="D48" s="136"/>
      <c r="E48" s="136">
        <v>874.489777</v>
      </c>
      <c r="F48" s="136"/>
      <c r="G48" s="136"/>
      <c r="H48" s="136"/>
      <c r="I48" s="136"/>
      <c r="J48" s="136"/>
      <c r="K48" s="136"/>
      <c r="L48" s="136"/>
      <c r="M48" s="136"/>
      <c r="N48" s="136">
        <f t="shared" si="9"/>
        <v>820.27768500000002</v>
      </c>
      <c r="O48" s="136"/>
      <c r="P48" s="136">
        <v>818.69446500000004</v>
      </c>
      <c r="Q48" s="136"/>
      <c r="R48" s="136"/>
      <c r="S48" s="136"/>
      <c r="T48" s="136"/>
      <c r="U48" s="136"/>
      <c r="V48" s="136"/>
      <c r="W48" s="136">
        <v>1.5832200000000001</v>
      </c>
      <c r="X48" s="136"/>
      <c r="Y48" s="137">
        <f t="shared" si="10"/>
        <v>0.9380071746682066</v>
      </c>
      <c r="Z48" s="137"/>
      <c r="AA48" s="137">
        <f t="shared" si="11"/>
        <v>0.93619672468738313</v>
      </c>
    </row>
    <row r="49" spans="1:27" ht="36" x14ac:dyDescent="0.4">
      <c r="A49" s="134">
        <v>38</v>
      </c>
      <c r="B49" s="135" t="s">
        <v>190</v>
      </c>
      <c r="C49" s="136">
        <v>383.22157099999998</v>
      </c>
      <c r="D49" s="136"/>
      <c r="E49" s="136">
        <v>383.22157099999998</v>
      </c>
      <c r="F49" s="136"/>
      <c r="G49" s="136"/>
      <c r="H49" s="136"/>
      <c r="I49" s="136"/>
      <c r="J49" s="136"/>
      <c r="K49" s="136"/>
      <c r="L49" s="136"/>
      <c r="M49" s="136"/>
      <c r="N49" s="136">
        <f t="shared" si="9"/>
        <v>374.89462099999997</v>
      </c>
      <c r="O49" s="136"/>
      <c r="P49" s="136">
        <v>374.89462099999997</v>
      </c>
      <c r="Q49" s="136"/>
      <c r="R49" s="136"/>
      <c r="S49" s="136"/>
      <c r="T49" s="136"/>
      <c r="U49" s="136"/>
      <c r="V49" s="136"/>
      <c r="W49" s="136">
        <v>0</v>
      </c>
      <c r="X49" s="136"/>
      <c r="Y49" s="137">
        <f t="shared" si="10"/>
        <v>0.97827118661856327</v>
      </c>
      <c r="Z49" s="137"/>
      <c r="AA49" s="137">
        <f t="shared" si="11"/>
        <v>0.97827118661856327</v>
      </c>
    </row>
    <row r="50" spans="1:27" ht="36" x14ac:dyDescent="0.4">
      <c r="A50" s="134">
        <v>39</v>
      </c>
      <c r="B50" s="135" t="s">
        <v>240</v>
      </c>
      <c r="C50" s="136">
        <v>175.16999300000001</v>
      </c>
      <c r="D50" s="136"/>
      <c r="E50" s="136">
        <v>175.16999300000001</v>
      </c>
      <c r="F50" s="136"/>
      <c r="G50" s="136"/>
      <c r="H50" s="136"/>
      <c r="I50" s="136"/>
      <c r="J50" s="136"/>
      <c r="K50" s="136"/>
      <c r="L50" s="136"/>
      <c r="M50" s="136"/>
      <c r="N50" s="136">
        <f t="shared" si="9"/>
        <v>162.04615199999998</v>
      </c>
      <c r="O50" s="136"/>
      <c r="P50" s="136">
        <v>160.37041199999999</v>
      </c>
      <c r="Q50" s="136"/>
      <c r="R50" s="136"/>
      <c r="S50" s="136"/>
      <c r="T50" s="136"/>
      <c r="U50" s="136"/>
      <c r="V50" s="136"/>
      <c r="W50" s="136">
        <v>1.67574</v>
      </c>
      <c r="X50" s="136"/>
      <c r="Y50" s="137">
        <f t="shared" si="10"/>
        <v>0.92507939987187171</v>
      </c>
      <c r="Z50" s="137"/>
      <c r="AA50" s="137">
        <f t="shared" si="11"/>
        <v>0.91551303538614626</v>
      </c>
    </row>
    <row r="51" spans="1:27" x14ac:dyDescent="0.4">
      <c r="A51" s="134">
        <v>40</v>
      </c>
      <c r="B51" s="135" t="s">
        <v>192</v>
      </c>
      <c r="C51" s="136">
        <v>277.76257099999998</v>
      </c>
      <c r="D51" s="136"/>
      <c r="E51" s="136">
        <v>277.76257099999998</v>
      </c>
      <c r="F51" s="136"/>
      <c r="G51" s="136"/>
      <c r="H51" s="136"/>
      <c r="I51" s="136"/>
      <c r="J51" s="136"/>
      <c r="K51" s="136"/>
      <c r="L51" s="136"/>
      <c r="M51" s="136"/>
      <c r="N51" s="136">
        <f t="shared" si="9"/>
        <v>265.69812899999999</v>
      </c>
      <c r="O51" s="136"/>
      <c r="P51" s="136">
        <v>265.69812899999999</v>
      </c>
      <c r="Q51" s="136"/>
      <c r="R51" s="136"/>
      <c r="S51" s="136"/>
      <c r="T51" s="136"/>
      <c r="U51" s="136"/>
      <c r="V51" s="136"/>
      <c r="W51" s="136">
        <v>0</v>
      </c>
      <c r="X51" s="136"/>
      <c r="Y51" s="137">
        <f t="shared" si="10"/>
        <v>0.95656563101153036</v>
      </c>
      <c r="Z51" s="137"/>
      <c r="AA51" s="137">
        <f t="shared" si="11"/>
        <v>0.95656563101153036</v>
      </c>
    </row>
    <row r="52" spans="1:27" x14ac:dyDescent="0.4">
      <c r="A52" s="134">
        <v>41</v>
      </c>
      <c r="B52" s="135" t="s">
        <v>290</v>
      </c>
      <c r="C52" s="136">
        <v>400.67</v>
      </c>
      <c r="D52" s="136"/>
      <c r="E52" s="136">
        <v>400.67</v>
      </c>
      <c r="F52" s="136"/>
      <c r="G52" s="136"/>
      <c r="H52" s="136"/>
      <c r="I52" s="136"/>
      <c r="J52" s="136"/>
      <c r="K52" s="136"/>
      <c r="L52" s="136"/>
      <c r="M52" s="136"/>
      <c r="N52" s="136">
        <f t="shared" si="9"/>
        <v>368.12253299999998</v>
      </c>
      <c r="O52" s="136"/>
      <c r="P52" s="136">
        <v>368.12253299999998</v>
      </c>
      <c r="Q52" s="136"/>
      <c r="R52" s="136"/>
      <c r="S52" s="136"/>
      <c r="T52" s="136"/>
      <c r="U52" s="136"/>
      <c r="V52" s="136"/>
      <c r="W52" s="136">
        <v>0</v>
      </c>
      <c r="X52" s="136"/>
      <c r="Y52" s="137">
        <f t="shared" si="10"/>
        <v>0.9187673971098409</v>
      </c>
      <c r="Z52" s="137"/>
      <c r="AA52" s="137">
        <f t="shared" si="11"/>
        <v>0.9187673971098409</v>
      </c>
    </row>
    <row r="53" spans="1:27" x14ac:dyDescent="0.4">
      <c r="A53" s="134">
        <v>42</v>
      </c>
      <c r="B53" s="135" t="s">
        <v>291</v>
      </c>
      <c r="C53" s="136">
        <v>252.19462799999999</v>
      </c>
      <c r="D53" s="136"/>
      <c r="E53" s="136">
        <v>252.19462799999999</v>
      </c>
      <c r="F53" s="136"/>
      <c r="G53" s="136"/>
      <c r="H53" s="136"/>
      <c r="I53" s="136"/>
      <c r="J53" s="136"/>
      <c r="K53" s="136"/>
      <c r="L53" s="136"/>
      <c r="M53" s="136"/>
      <c r="N53" s="136">
        <f t="shared" si="9"/>
        <v>248.65101000000001</v>
      </c>
      <c r="O53" s="136"/>
      <c r="P53" s="136">
        <v>248.65101000000001</v>
      </c>
      <c r="Q53" s="136"/>
      <c r="R53" s="136"/>
      <c r="S53" s="136"/>
      <c r="T53" s="136"/>
      <c r="U53" s="136"/>
      <c r="V53" s="136"/>
      <c r="W53" s="136">
        <v>0</v>
      </c>
      <c r="X53" s="136"/>
      <c r="Y53" s="137">
        <f t="shared" si="10"/>
        <v>0.98594887596099001</v>
      </c>
      <c r="Z53" s="137"/>
      <c r="AA53" s="137">
        <f t="shared" si="11"/>
        <v>0.98594887596099001</v>
      </c>
    </row>
    <row r="54" spans="1:27" ht="36" x14ac:dyDescent="0.4">
      <c r="A54" s="134">
        <v>43</v>
      </c>
      <c r="B54" s="135" t="s">
        <v>292</v>
      </c>
      <c r="C54" s="136">
        <v>91607.145713999998</v>
      </c>
      <c r="D54" s="136">
        <v>9426</v>
      </c>
      <c r="E54" s="136">
        <v>82181.145713999998</v>
      </c>
      <c r="F54" s="136"/>
      <c r="G54" s="136"/>
      <c r="H54" s="136"/>
      <c r="I54" s="136"/>
      <c r="J54" s="136"/>
      <c r="K54" s="136"/>
      <c r="L54" s="136"/>
      <c r="M54" s="136"/>
      <c r="N54" s="136">
        <f t="shared" si="9"/>
        <v>91583.865739000001</v>
      </c>
      <c r="O54" s="136">
        <v>9406.9340250000005</v>
      </c>
      <c r="P54" s="136">
        <v>82176.931714000006</v>
      </c>
      <c r="Q54" s="136"/>
      <c r="R54" s="136"/>
      <c r="S54" s="136"/>
      <c r="T54" s="136"/>
      <c r="U54" s="136"/>
      <c r="V54" s="136"/>
      <c r="W54" s="136">
        <v>0</v>
      </c>
      <c r="X54" s="136"/>
      <c r="Y54" s="137">
        <f t="shared" si="10"/>
        <v>0.99974587162585904</v>
      </c>
      <c r="Z54" s="137">
        <f t="shared" si="12"/>
        <v>0.9979772994907703</v>
      </c>
      <c r="AA54" s="137">
        <f t="shared" si="11"/>
        <v>0.99994872303174431</v>
      </c>
    </row>
    <row r="55" spans="1:27" x14ac:dyDescent="0.4">
      <c r="A55" s="134">
        <v>44</v>
      </c>
      <c r="B55" s="135" t="s">
        <v>193</v>
      </c>
      <c r="C55" s="136">
        <v>13144.61945</v>
      </c>
      <c r="D55" s="136"/>
      <c r="E55" s="136">
        <v>13144.61945</v>
      </c>
      <c r="F55" s="136"/>
      <c r="G55" s="136"/>
      <c r="H55" s="136"/>
      <c r="I55" s="136"/>
      <c r="J55" s="136"/>
      <c r="K55" s="136"/>
      <c r="L55" s="136"/>
      <c r="M55" s="136"/>
      <c r="N55" s="136">
        <f t="shared" si="9"/>
        <v>12552.467902</v>
      </c>
      <c r="O55" s="136"/>
      <c r="P55" s="136">
        <v>9805.1633970000003</v>
      </c>
      <c r="Q55" s="136"/>
      <c r="R55" s="136"/>
      <c r="S55" s="136"/>
      <c r="T55" s="136"/>
      <c r="U55" s="136"/>
      <c r="V55" s="136"/>
      <c r="W55" s="136">
        <v>2747.3045050000001</v>
      </c>
      <c r="X55" s="136"/>
      <c r="Y55" s="137">
        <f t="shared" si="10"/>
        <v>0.95495103146557814</v>
      </c>
      <c r="Z55" s="137"/>
      <c r="AA55" s="137">
        <f t="shared" si="11"/>
        <v>0.7459450183626275</v>
      </c>
    </row>
    <row r="56" spans="1:27" ht="36" x14ac:dyDescent="0.4">
      <c r="A56" s="134">
        <v>45</v>
      </c>
      <c r="B56" s="135" t="s">
        <v>293</v>
      </c>
      <c r="C56" s="136">
        <v>23474.974753999999</v>
      </c>
      <c r="D56" s="136"/>
      <c r="E56" s="136">
        <v>23474.974753999999</v>
      </c>
      <c r="F56" s="136"/>
      <c r="G56" s="136"/>
      <c r="H56" s="136"/>
      <c r="I56" s="136"/>
      <c r="J56" s="136"/>
      <c r="K56" s="136"/>
      <c r="L56" s="136"/>
      <c r="M56" s="136"/>
      <c r="N56" s="136">
        <f t="shared" si="9"/>
        <v>23467.640394999999</v>
      </c>
      <c r="O56" s="136"/>
      <c r="P56" s="136">
        <v>13282.150369999999</v>
      </c>
      <c r="Q56" s="136"/>
      <c r="R56" s="136"/>
      <c r="S56" s="136"/>
      <c r="T56" s="136"/>
      <c r="U56" s="136"/>
      <c r="V56" s="136"/>
      <c r="W56" s="136">
        <v>10185.490024999999</v>
      </c>
      <c r="X56" s="136"/>
      <c r="Y56" s="137">
        <f t="shared" si="10"/>
        <v>0.9996875669057429</v>
      </c>
      <c r="Z56" s="137"/>
      <c r="AA56" s="137">
        <f t="shared" si="11"/>
        <v>0.56580041125440605</v>
      </c>
    </row>
    <row r="57" spans="1:27" x14ac:dyDescent="0.4">
      <c r="A57" s="134">
        <v>46</v>
      </c>
      <c r="B57" s="135" t="s">
        <v>294</v>
      </c>
      <c r="C57" s="136">
        <v>10989.63904</v>
      </c>
      <c r="D57" s="136"/>
      <c r="E57" s="136">
        <v>10989.63904</v>
      </c>
      <c r="F57" s="136"/>
      <c r="G57" s="136"/>
      <c r="H57" s="136"/>
      <c r="I57" s="136"/>
      <c r="J57" s="136"/>
      <c r="K57" s="136"/>
      <c r="L57" s="136"/>
      <c r="M57" s="136"/>
      <c r="N57" s="136">
        <f t="shared" si="9"/>
        <v>10945.853450999999</v>
      </c>
      <c r="O57" s="136"/>
      <c r="P57" s="136">
        <v>10438.513247999999</v>
      </c>
      <c r="Q57" s="136"/>
      <c r="R57" s="136"/>
      <c r="S57" s="136"/>
      <c r="T57" s="136"/>
      <c r="U57" s="136"/>
      <c r="V57" s="136"/>
      <c r="W57" s="136">
        <v>507.34020299999997</v>
      </c>
      <c r="X57" s="136"/>
      <c r="Y57" s="137">
        <f t="shared" si="10"/>
        <v>0.99601573911202812</v>
      </c>
      <c r="Z57" s="137"/>
      <c r="AA57" s="137">
        <f t="shared" si="11"/>
        <v>0.94985041910894275</v>
      </c>
    </row>
    <row r="58" spans="1:27" x14ac:dyDescent="0.4">
      <c r="A58" s="134">
        <v>47</v>
      </c>
      <c r="B58" s="135" t="s">
        <v>295</v>
      </c>
      <c r="C58" s="136">
        <v>6854.0712590000003</v>
      </c>
      <c r="D58" s="136"/>
      <c r="E58" s="136">
        <v>6854.0712590000003</v>
      </c>
      <c r="F58" s="136"/>
      <c r="G58" s="136"/>
      <c r="H58" s="136"/>
      <c r="I58" s="136"/>
      <c r="J58" s="136"/>
      <c r="K58" s="136"/>
      <c r="L58" s="136"/>
      <c r="M58" s="136"/>
      <c r="N58" s="136">
        <f t="shared" si="9"/>
        <v>6789.6467460000003</v>
      </c>
      <c r="O58" s="136"/>
      <c r="P58" s="136">
        <v>6678.682753</v>
      </c>
      <c r="Q58" s="136"/>
      <c r="R58" s="136"/>
      <c r="S58" s="136"/>
      <c r="T58" s="136"/>
      <c r="U58" s="136"/>
      <c r="V58" s="136"/>
      <c r="W58" s="136">
        <v>110.963993</v>
      </c>
      <c r="X58" s="136"/>
      <c r="Y58" s="137">
        <f t="shared" si="10"/>
        <v>0.99060054811723686</v>
      </c>
      <c r="Z58" s="137"/>
      <c r="AA58" s="137">
        <f t="shared" si="11"/>
        <v>0.97441104719042715</v>
      </c>
    </row>
    <row r="59" spans="1:27" x14ac:dyDescent="0.4">
      <c r="A59" s="134">
        <v>48</v>
      </c>
      <c r="B59" s="135" t="s">
        <v>296</v>
      </c>
      <c r="C59" s="136">
        <v>136257.14550300001</v>
      </c>
      <c r="D59" s="136">
        <v>77463.423481000005</v>
      </c>
      <c r="E59" s="136">
        <v>58793.722022000002</v>
      </c>
      <c r="F59" s="136"/>
      <c r="G59" s="136"/>
      <c r="H59" s="136"/>
      <c r="I59" s="136"/>
      <c r="J59" s="136"/>
      <c r="K59" s="136"/>
      <c r="L59" s="136"/>
      <c r="M59" s="136"/>
      <c r="N59" s="136">
        <f t="shared" si="9"/>
        <v>125848.52984999999</v>
      </c>
      <c r="O59" s="136">
        <v>67988.526381999996</v>
      </c>
      <c r="P59" s="136">
        <v>57860.003468000003</v>
      </c>
      <c r="Q59" s="136"/>
      <c r="R59" s="136"/>
      <c r="S59" s="136"/>
      <c r="T59" s="136"/>
      <c r="U59" s="136"/>
      <c r="V59" s="136"/>
      <c r="W59" s="136">
        <v>0</v>
      </c>
      <c r="X59" s="136"/>
      <c r="Y59" s="137">
        <f t="shared" si="10"/>
        <v>0.92361049679577467</v>
      </c>
      <c r="Z59" s="137">
        <f t="shared" si="12"/>
        <v>0.87768553630573809</v>
      </c>
      <c r="AA59" s="137">
        <f t="shared" si="11"/>
        <v>0.98411873713913522</v>
      </c>
    </row>
    <row r="60" spans="1:27" x14ac:dyDescent="0.4">
      <c r="A60" s="134">
        <v>49</v>
      </c>
      <c r="B60" s="135" t="s">
        <v>297</v>
      </c>
      <c r="C60" s="136">
        <v>11908.375050000001</v>
      </c>
      <c r="D60" s="136"/>
      <c r="E60" s="136">
        <v>11908.375050000001</v>
      </c>
      <c r="F60" s="136"/>
      <c r="G60" s="136"/>
      <c r="H60" s="136"/>
      <c r="I60" s="136"/>
      <c r="J60" s="136"/>
      <c r="K60" s="136"/>
      <c r="L60" s="136"/>
      <c r="M60" s="136"/>
      <c r="N60" s="136">
        <f t="shared" si="9"/>
        <v>11908.375050000001</v>
      </c>
      <c r="O60" s="138"/>
      <c r="P60" s="136">
        <v>11908.375050000001</v>
      </c>
      <c r="Q60" s="136"/>
      <c r="R60" s="136"/>
      <c r="S60" s="136"/>
      <c r="T60" s="136"/>
      <c r="U60" s="136"/>
      <c r="V60" s="136"/>
      <c r="W60" s="136">
        <v>0</v>
      </c>
      <c r="X60" s="136"/>
      <c r="Y60" s="137">
        <f t="shared" si="10"/>
        <v>1</v>
      </c>
      <c r="Z60" s="137"/>
      <c r="AA60" s="137">
        <f t="shared" si="11"/>
        <v>1</v>
      </c>
    </row>
    <row r="61" spans="1:27" x14ac:dyDescent="0.4">
      <c r="A61" s="134">
        <v>50</v>
      </c>
      <c r="B61" s="135" t="s">
        <v>241</v>
      </c>
      <c r="C61" s="136">
        <v>2300.2034309999999</v>
      </c>
      <c r="D61" s="136"/>
      <c r="E61" s="136">
        <v>2300.2034309999999</v>
      </c>
      <c r="F61" s="136"/>
      <c r="G61" s="136"/>
      <c r="H61" s="136"/>
      <c r="I61" s="136"/>
      <c r="J61" s="136"/>
      <c r="K61" s="136"/>
      <c r="L61" s="136"/>
      <c r="M61" s="136"/>
      <c r="N61" s="136">
        <f t="shared" si="9"/>
        <v>2202.3747629999998</v>
      </c>
      <c r="O61" s="138"/>
      <c r="P61" s="136">
        <v>1904.408332</v>
      </c>
      <c r="Q61" s="136"/>
      <c r="R61" s="136"/>
      <c r="S61" s="136"/>
      <c r="T61" s="136"/>
      <c r="U61" s="136"/>
      <c r="V61" s="136"/>
      <c r="W61" s="136">
        <v>297.966431</v>
      </c>
      <c r="X61" s="136"/>
      <c r="Y61" s="137">
        <f t="shared" si="10"/>
        <v>0.95746955826534452</v>
      </c>
      <c r="Z61" s="137"/>
      <c r="AA61" s="137">
        <f t="shared" si="11"/>
        <v>0.82793039360526022</v>
      </c>
    </row>
    <row r="62" spans="1:27" ht="72" x14ac:dyDescent="0.4">
      <c r="A62" s="134">
        <v>51</v>
      </c>
      <c r="B62" s="135" t="s">
        <v>298</v>
      </c>
      <c r="C62" s="136">
        <v>294.42526499999997</v>
      </c>
      <c r="D62" s="136"/>
      <c r="E62" s="136">
        <v>294.42526499999997</v>
      </c>
      <c r="F62" s="136"/>
      <c r="G62" s="136"/>
      <c r="H62" s="136"/>
      <c r="I62" s="136">
        <v>250</v>
      </c>
      <c r="J62" s="136"/>
      <c r="K62" s="136">
        <v>250</v>
      </c>
      <c r="L62" s="136"/>
      <c r="M62" s="136"/>
      <c r="N62" s="136">
        <f t="shared" si="9"/>
        <v>514.31974600000001</v>
      </c>
      <c r="O62" s="138"/>
      <c r="P62" s="136">
        <v>268.67639199999996</v>
      </c>
      <c r="Q62" s="136"/>
      <c r="R62" s="136"/>
      <c r="S62" s="136"/>
      <c r="T62" s="136">
        <v>239.148089</v>
      </c>
      <c r="U62" s="136"/>
      <c r="V62" s="136">
        <v>239.148089</v>
      </c>
      <c r="W62" s="136">
        <v>6.4952649999999998</v>
      </c>
      <c r="X62" s="136"/>
      <c r="Y62" s="137">
        <f t="shared" si="10"/>
        <v>1.7468600936811589</v>
      </c>
      <c r="Z62" s="137"/>
      <c r="AA62" s="137">
        <f t="shared" si="11"/>
        <v>0.91254530075739249</v>
      </c>
    </row>
    <row r="63" spans="1:27" ht="36" x14ac:dyDescent="0.4">
      <c r="A63" s="134">
        <v>52</v>
      </c>
      <c r="B63" s="135" t="s">
        <v>299</v>
      </c>
      <c r="C63" s="136">
        <v>820</v>
      </c>
      <c r="D63" s="136"/>
      <c r="E63" s="138">
        <v>820</v>
      </c>
      <c r="F63" s="136"/>
      <c r="G63" s="138"/>
      <c r="H63" s="138"/>
      <c r="I63" s="136"/>
      <c r="J63" s="136"/>
      <c r="K63" s="136"/>
      <c r="L63" s="136"/>
      <c r="M63" s="136"/>
      <c r="N63" s="136">
        <f>O63+P63+T63+W63+Q63+R63+S63+X63</f>
        <v>623.95104100000003</v>
      </c>
      <c r="O63" s="138"/>
      <c r="P63" s="136">
        <v>623.95104100000003</v>
      </c>
      <c r="Q63" s="136"/>
      <c r="R63" s="136"/>
      <c r="S63" s="136"/>
      <c r="T63" s="136"/>
      <c r="U63" s="136"/>
      <c r="V63" s="136"/>
      <c r="W63" s="136">
        <v>0</v>
      </c>
      <c r="X63" s="136"/>
      <c r="Y63" s="137">
        <f t="shared" si="10"/>
        <v>0.76091590365853667</v>
      </c>
      <c r="Z63" s="137"/>
      <c r="AA63" s="137">
        <f t="shared" si="11"/>
        <v>0.76091590365853667</v>
      </c>
    </row>
    <row r="64" spans="1:27" ht="54" x14ac:dyDescent="0.4">
      <c r="A64" s="134">
        <v>53</v>
      </c>
      <c r="B64" s="135" t="s">
        <v>300</v>
      </c>
      <c r="C64" s="136">
        <v>1126.7112689999999</v>
      </c>
      <c r="D64" s="136"/>
      <c r="E64" s="138">
        <v>1126.7112689999999</v>
      </c>
      <c r="F64" s="136"/>
      <c r="G64" s="138"/>
      <c r="H64" s="138"/>
      <c r="I64" s="136"/>
      <c r="J64" s="136"/>
      <c r="K64" s="136"/>
      <c r="L64" s="136"/>
      <c r="M64" s="136"/>
      <c r="N64" s="136">
        <f t="shared" si="9"/>
        <v>1102.3665920000001</v>
      </c>
      <c r="O64" s="138"/>
      <c r="P64" s="136">
        <v>1102.3665920000001</v>
      </c>
      <c r="Q64" s="136"/>
      <c r="R64" s="136"/>
      <c r="S64" s="136"/>
      <c r="T64" s="136"/>
      <c r="U64" s="136"/>
      <c r="V64" s="136"/>
      <c r="W64" s="136">
        <v>0</v>
      </c>
      <c r="X64" s="136"/>
      <c r="Y64" s="137">
        <f t="shared" si="10"/>
        <v>0.97839315388972126</v>
      </c>
      <c r="Z64" s="137"/>
      <c r="AA64" s="137">
        <f t="shared" si="11"/>
        <v>0.97839315388972126</v>
      </c>
    </row>
    <row r="65" spans="1:27" ht="36" x14ac:dyDescent="0.4">
      <c r="A65" s="134">
        <v>54</v>
      </c>
      <c r="B65" s="135" t="s">
        <v>191</v>
      </c>
      <c r="C65" s="136">
        <v>682.32640000000004</v>
      </c>
      <c r="D65" s="136"/>
      <c r="E65" s="136">
        <v>682.32640000000004</v>
      </c>
      <c r="F65" s="136"/>
      <c r="G65" s="136"/>
      <c r="H65" s="136"/>
      <c r="I65" s="136"/>
      <c r="J65" s="136"/>
      <c r="K65" s="136"/>
      <c r="L65" s="136"/>
      <c r="M65" s="136"/>
      <c r="N65" s="136">
        <f t="shared" si="9"/>
        <v>679.44063700000004</v>
      </c>
      <c r="O65" s="138"/>
      <c r="P65" s="136">
        <v>679.44063700000004</v>
      </c>
      <c r="Q65" s="136"/>
      <c r="R65" s="136"/>
      <c r="S65" s="136"/>
      <c r="T65" s="136"/>
      <c r="U65" s="136"/>
      <c r="V65" s="136"/>
      <c r="W65" s="136">
        <v>0</v>
      </c>
      <c r="X65" s="136"/>
      <c r="Y65" s="137">
        <f t="shared" si="10"/>
        <v>0.99577070006378177</v>
      </c>
      <c r="Z65" s="137"/>
      <c r="AA65" s="137">
        <f t="shared" si="11"/>
        <v>0.99577070006378177</v>
      </c>
    </row>
    <row r="66" spans="1:27" ht="72" x14ac:dyDescent="0.4">
      <c r="A66" s="134">
        <v>55</v>
      </c>
      <c r="B66" s="135" t="s">
        <v>301</v>
      </c>
      <c r="C66" s="136">
        <v>4271.2898660000001</v>
      </c>
      <c r="D66" s="136"/>
      <c r="E66" s="136">
        <v>4271.2898660000001</v>
      </c>
      <c r="F66" s="136"/>
      <c r="G66" s="136"/>
      <c r="H66" s="136"/>
      <c r="I66" s="136"/>
      <c r="J66" s="136"/>
      <c r="K66" s="136"/>
      <c r="L66" s="136"/>
      <c r="M66" s="136"/>
      <c r="N66" s="136">
        <f t="shared" si="9"/>
        <v>4238.4130070000001</v>
      </c>
      <c r="O66" s="136"/>
      <c r="P66" s="136">
        <v>4238.4130070000001</v>
      </c>
      <c r="Q66" s="136"/>
      <c r="R66" s="136"/>
      <c r="S66" s="136"/>
      <c r="T66" s="136"/>
      <c r="U66" s="136"/>
      <c r="V66" s="136"/>
      <c r="W66" s="136">
        <v>0</v>
      </c>
      <c r="X66" s="136"/>
      <c r="Y66" s="137">
        <f t="shared" si="10"/>
        <v>0.99230282653919044</v>
      </c>
      <c r="Z66" s="137"/>
      <c r="AA66" s="137">
        <f t="shared" si="11"/>
        <v>0.99230282653919044</v>
      </c>
    </row>
    <row r="67" spans="1:27" x14ac:dyDescent="0.4">
      <c r="A67" s="134">
        <v>56</v>
      </c>
      <c r="B67" s="135" t="s">
        <v>302</v>
      </c>
      <c r="C67" s="136">
        <v>200</v>
      </c>
      <c r="D67" s="136"/>
      <c r="E67" s="136">
        <v>200</v>
      </c>
      <c r="F67" s="136"/>
      <c r="G67" s="136"/>
      <c r="H67" s="136"/>
      <c r="I67" s="136"/>
      <c r="J67" s="136"/>
      <c r="K67" s="136"/>
      <c r="L67" s="136"/>
      <c r="M67" s="136"/>
      <c r="N67" s="136">
        <f t="shared" si="9"/>
        <v>195.94512800000001</v>
      </c>
      <c r="O67" s="136"/>
      <c r="P67" s="136">
        <v>195.94512800000001</v>
      </c>
      <c r="Q67" s="136"/>
      <c r="R67" s="136"/>
      <c r="S67" s="136"/>
      <c r="T67" s="136"/>
      <c r="U67" s="136"/>
      <c r="V67" s="136"/>
      <c r="W67" s="136">
        <v>0</v>
      </c>
      <c r="X67" s="136"/>
      <c r="Y67" s="137">
        <f t="shared" si="10"/>
        <v>0.97972564000000006</v>
      </c>
      <c r="Z67" s="137"/>
      <c r="AA67" s="137">
        <f t="shared" si="11"/>
        <v>0.97972564000000006</v>
      </c>
    </row>
    <row r="68" spans="1:27" x14ac:dyDescent="0.4">
      <c r="A68" s="134">
        <v>57</v>
      </c>
      <c r="B68" s="135" t="s">
        <v>303</v>
      </c>
      <c r="C68" s="136">
        <v>248482.96023</v>
      </c>
      <c r="D68" s="136"/>
      <c r="E68" s="136">
        <v>248482.96023</v>
      </c>
      <c r="F68" s="136"/>
      <c r="G68" s="136"/>
      <c r="H68" s="136"/>
      <c r="I68" s="136"/>
      <c r="J68" s="136"/>
      <c r="K68" s="136"/>
      <c r="L68" s="136"/>
      <c r="M68" s="136"/>
      <c r="N68" s="136">
        <f t="shared" si="9"/>
        <v>194381.369198</v>
      </c>
      <c r="O68" s="136"/>
      <c r="P68" s="136">
        <v>194381.369198</v>
      </c>
      <c r="Q68" s="136"/>
      <c r="R68" s="136"/>
      <c r="S68" s="136"/>
      <c r="T68" s="136"/>
      <c r="U68" s="136"/>
      <c r="V68" s="136"/>
      <c r="W68" s="136">
        <v>0</v>
      </c>
      <c r="X68" s="136"/>
      <c r="Y68" s="137">
        <f t="shared" si="10"/>
        <v>0.78227243034322091</v>
      </c>
      <c r="Z68" s="137"/>
      <c r="AA68" s="137">
        <f t="shared" si="11"/>
        <v>0.78227243034322091</v>
      </c>
    </row>
    <row r="69" spans="1:27" ht="36" x14ac:dyDescent="0.4">
      <c r="A69" s="134">
        <v>58</v>
      </c>
      <c r="B69" s="135" t="s">
        <v>304</v>
      </c>
      <c r="C69" s="136">
        <v>1355</v>
      </c>
      <c r="D69" s="136"/>
      <c r="E69" s="136">
        <v>1355</v>
      </c>
      <c r="F69" s="136"/>
      <c r="G69" s="136"/>
      <c r="H69" s="136"/>
      <c r="I69" s="136"/>
      <c r="J69" s="136"/>
      <c r="K69" s="136"/>
      <c r="L69" s="136"/>
      <c r="M69" s="136"/>
      <c r="N69" s="136">
        <f t="shared" si="9"/>
        <v>1333.230818</v>
      </c>
      <c r="O69" s="136"/>
      <c r="P69" s="136">
        <v>1333.230818</v>
      </c>
      <c r="Q69" s="136"/>
      <c r="R69" s="136"/>
      <c r="S69" s="136"/>
      <c r="T69" s="136"/>
      <c r="U69" s="136"/>
      <c r="V69" s="136"/>
      <c r="W69" s="136">
        <v>0</v>
      </c>
      <c r="X69" s="136"/>
      <c r="Y69" s="137">
        <f t="shared" si="10"/>
        <v>0.98393418302583024</v>
      </c>
      <c r="Z69" s="137"/>
      <c r="AA69" s="137">
        <f t="shared" si="11"/>
        <v>0.98393418302583024</v>
      </c>
    </row>
    <row r="70" spans="1:27" ht="54" x14ac:dyDescent="0.4">
      <c r="A70" s="134">
        <v>59</v>
      </c>
      <c r="B70" s="135" t="s">
        <v>242</v>
      </c>
      <c r="C70" s="136">
        <v>36874.572307000002</v>
      </c>
      <c r="D70" s="136"/>
      <c r="E70" s="136">
        <v>36874.572307000002</v>
      </c>
      <c r="F70" s="136"/>
      <c r="G70" s="136"/>
      <c r="H70" s="136"/>
      <c r="I70" s="136"/>
      <c r="J70" s="136"/>
      <c r="K70" s="136"/>
      <c r="L70" s="136"/>
      <c r="M70" s="136"/>
      <c r="N70" s="136">
        <f t="shared" si="9"/>
        <v>36873.392307000002</v>
      </c>
      <c r="O70" s="136"/>
      <c r="P70" s="136">
        <v>36873.392307000002</v>
      </c>
      <c r="Q70" s="136"/>
      <c r="R70" s="136"/>
      <c r="S70" s="136"/>
      <c r="T70" s="136"/>
      <c r="U70" s="136"/>
      <c r="V70" s="136"/>
      <c r="W70" s="136">
        <v>0</v>
      </c>
      <c r="X70" s="136"/>
      <c r="Y70" s="137">
        <f t="shared" si="10"/>
        <v>0.99996799962884519</v>
      </c>
      <c r="Z70" s="137"/>
      <c r="AA70" s="137">
        <f t="shared" si="11"/>
        <v>0.99996799962884519</v>
      </c>
    </row>
    <row r="71" spans="1:27" x14ac:dyDescent="0.4">
      <c r="A71" s="134">
        <v>60</v>
      </c>
      <c r="B71" s="135" t="s">
        <v>305</v>
      </c>
      <c r="C71" s="136">
        <v>1869782.0382929998</v>
      </c>
      <c r="D71" s="136">
        <v>1869782.0382929998</v>
      </c>
      <c r="E71" s="136"/>
      <c r="F71" s="136"/>
      <c r="G71" s="136"/>
      <c r="H71" s="136"/>
      <c r="I71" s="136"/>
      <c r="J71" s="136"/>
      <c r="K71" s="136"/>
      <c r="L71" s="136"/>
      <c r="M71" s="136"/>
      <c r="N71" s="136">
        <f t="shared" si="9"/>
        <v>1730476.5306160001</v>
      </c>
      <c r="O71" s="136">
        <f>1492074.143835+8000+913.31911</f>
        <v>1500987.462945</v>
      </c>
      <c r="P71" s="136">
        <v>229489.067671</v>
      </c>
      <c r="Q71" s="136"/>
      <c r="R71" s="136"/>
      <c r="S71" s="136"/>
      <c r="T71" s="136"/>
      <c r="U71" s="136"/>
      <c r="V71" s="136"/>
      <c r="W71" s="136"/>
      <c r="X71" s="136"/>
      <c r="Y71" s="137">
        <f t="shared" si="10"/>
        <v>0.92549639218687896</v>
      </c>
      <c r="Z71" s="137">
        <f t="shared" si="12"/>
        <v>0.80276065990842049</v>
      </c>
      <c r="AA71" s="137"/>
    </row>
    <row r="72" spans="1:27" s="4" customFormat="1" ht="70" x14ac:dyDescent="0.35">
      <c r="A72" s="9" t="s">
        <v>29</v>
      </c>
      <c r="B72" s="13" t="s">
        <v>243</v>
      </c>
      <c r="C72" s="84">
        <v>1800</v>
      </c>
      <c r="D72" s="84"/>
      <c r="E72" s="84"/>
      <c r="F72" s="84">
        <v>1800</v>
      </c>
      <c r="G72" s="84"/>
      <c r="H72" s="84"/>
      <c r="I72" s="84"/>
      <c r="J72" s="84"/>
      <c r="K72" s="84"/>
      <c r="L72" s="84"/>
      <c r="M72" s="84"/>
      <c r="N72" s="32">
        <v>2691.9839689999999</v>
      </c>
      <c r="O72" s="84"/>
      <c r="P72" s="84"/>
      <c r="Q72" s="32">
        <v>2691.9839689999999</v>
      </c>
      <c r="R72" s="84"/>
      <c r="S72" s="118"/>
      <c r="T72" s="84"/>
      <c r="U72" s="84"/>
      <c r="V72" s="84"/>
      <c r="W72" s="84"/>
      <c r="X72" s="84"/>
      <c r="Y72" s="137">
        <f t="shared" si="10"/>
        <v>1.4955466494444445</v>
      </c>
      <c r="Z72" s="137"/>
      <c r="AA72" s="137"/>
    </row>
    <row r="73" spans="1:27" s="4" customFormat="1" ht="35" x14ac:dyDescent="0.35">
      <c r="A73" s="9" t="s">
        <v>33</v>
      </c>
      <c r="B73" s="13" t="s">
        <v>244</v>
      </c>
      <c r="C73" s="84">
        <v>1000</v>
      </c>
      <c r="D73" s="84"/>
      <c r="E73" s="84"/>
      <c r="F73" s="118"/>
      <c r="G73" s="84"/>
      <c r="H73" s="84">
        <v>1000</v>
      </c>
      <c r="I73" s="84"/>
      <c r="J73" s="84"/>
      <c r="K73" s="84"/>
      <c r="L73" s="84"/>
      <c r="M73" s="84"/>
      <c r="N73" s="84">
        <v>21000</v>
      </c>
      <c r="O73" s="84"/>
      <c r="P73" s="84"/>
      <c r="Q73" s="84"/>
      <c r="R73" s="84"/>
      <c r="S73" s="84">
        <v>21000</v>
      </c>
      <c r="T73" s="84"/>
      <c r="U73" s="84"/>
      <c r="V73" s="84"/>
      <c r="W73" s="84"/>
      <c r="X73" s="84"/>
      <c r="Y73" s="137">
        <f t="shared" si="10"/>
        <v>21</v>
      </c>
      <c r="Z73" s="137"/>
      <c r="AA73" s="137"/>
    </row>
    <row r="74" spans="1:27" s="4" customFormat="1" ht="35" x14ac:dyDescent="0.35">
      <c r="A74" s="9" t="s">
        <v>63</v>
      </c>
      <c r="B74" s="13" t="s">
        <v>86</v>
      </c>
      <c r="C74" s="84">
        <v>44711</v>
      </c>
      <c r="D74" s="84"/>
      <c r="E74" s="84"/>
      <c r="F74" s="84"/>
      <c r="G74" s="84"/>
      <c r="H74" s="84"/>
      <c r="I74" s="84"/>
      <c r="J74" s="84"/>
      <c r="K74" s="84"/>
      <c r="L74" s="84"/>
      <c r="M74" s="84">
        <v>44711</v>
      </c>
      <c r="N74" s="84"/>
      <c r="O74" s="84"/>
      <c r="P74" s="84"/>
      <c r="Q74" s="84"/>
      <c r="R74" s="84"/>
      <c r="S74" s="118"/>
      <c r="T74" s="84"/>
      <c r="U74" s="84"/>
      <c r="V74" s="84"/>
      <c r="W74" s="84"/>
      <c r="X74" s="84"/>
      <c r="Y74" s="137">
        <f t="shared" si="10"/>
        <v>0</v>
      </c>
      <c r="Z74" s="137"/>
      <c r="AA74" s="137"/>
    </row>
    <row r="75" spans="1:27" s="4" customFormat="1" ht="39" customHeight="1" x14ac:dyDescent="0.35">
      <c r="A75" s="9" t="s">
        <v>77</v>
      </c>
      <c r="B75" s="13" t="s">
        <v>87</v>
      </c>
      <c r="C75" s="84">
        <v>191730</v>
      </c>
      <c r="D75" s="84"/>
      <c r="E75" s="84"/>
      <c r="F75" s="84"/>
      <c r="G75" s="84"/>
      <c r="H75" s="84"/>
      <c r="I75" s="84"/>
      <c r="J75" s="84"/>
      <c r="K75" s="84"/>
      <c r="L75" s="84"/>
      <c r="M75" s="84">
        <v>191730</v>
      </c>
      <c r="N75" s="84"/>
      <c r="O75" s="84"/>
      <c r="P75" s="84"/>
      <c r="Q75" s="84"/>
      <c r="R75" s="84"/>
      <c r="S75" s="118"/>
      <c r="T75" s="84"/>
      <c r="U75" s="84"/>
      <c r="V75" s="84"/>
      <c r="W75" s="84"/>
      <c r="X75" s="84"/>
      <c r="Y75" s="137">
        <f t="shared" si="10"/>
        <v>0</v>
      </c>
      <c r="Z75" s="137"/>
      <c r="AA75" s="137"/>
    </row>
    <row r="76" spans="1:27" s="4" customFormat="1" ht="52.5" x14ac:dyDescent="0.35">
      <c r="A76" s="9" t="s">
        <v>78</v>
      </c>
      <c r="B76" s="13" t="s">
        <v>245</v>
      </c>
      <c r="C76" s="84">
        <v>1491155</v>
      </c>
      <c r="D76" s="84"/>
      <c r="E76" s="84"/>
      <c r="F76" s="118"/>
      <c r="G76" s="84"/>
      <c r="H76" s="84"/>
      <c r="I76" s="84"/>
      <c r="J76" s="84"/>
      <c r="K76" s="84"/>
      <c r="L76" s="84"/>
      <c r="M76" s="84">
        <f>213676+1036500+240979</f>
        <v>1491155</v>
      </c>
      <c r="N76" s="84">
        <v>1823931.4285269999</v>
      </c>
      <c r="O76" s="84"/>
      <c r="P76" s="84"/>
      <c r="Q76" s="84"/>
      <c r="R76" s="84"/>
      <c r="S76" s="118"/>
      <c r="T76" s="84"/>
      <c r="U76" s="84"/>
      <c r="V76" s="84"/>
      <c r="W76" s="84"/>
      <c r="X76" s="84">
        <v>1823931.4285269999</v>
      </c>
      <c r="Y76" s="137">
        <f t="shared" si="10"/>
        <v>1.2231668931311634</v>
      </c>
      <c r="Z76" s="137"/>
      <c r="AA76" s="137"/>
    </row>
    <row r="77" spans="1:27" ht="52.5" x14ac:dyDescent="0.4">
      <c r="A77" s="9" t="s">
        <v>88</v>
      </c>
      <c r="B77" s="13" t="s">
        <v>84</v>
      </c>
      <c r="C77" s="13"/>
      <c r="D77" s="13"/>
      <c r="E77" s="13"/>
      <c r="F77" s="13"/>
      <c r="G77" s="13"/>
      <c r="H77" s="13"/>
      <c r="I77" s="13"/>
      <c r="J77" s="13"/>
      <c r="K77" s="13"/>
      <c r="L77" s="13"/>
      <c r="M77" s="13"/>
      <c r="N77" s="139">
        <v>2997332.748193</v>
      </c>
      <c r="O77" s="13"/>
      <c r="P77" s="13"/>
      <c r="Q77" s="13"/>
      <c r="R77" s="13"/>
      <c r="S77" s="13"/>
      <c r="T77" s="13"/>
      <c r="U77" s="13"/>
      <c r="V77" s="13"/>
      <c r="W77" s="139">
        <f>3100485.978677-W11</f>
        <v>2997332.748193</v>
      </c>
      <c r="X77" s="13"/>
      <c r="Y77" s="137"/>
      <c r="Z77" s="137"/>
      <c r="AA77" s="137"/>
    </row>
    <row r="78" spans="1:27" x14ac:dyDescent="0.4">
      <c r="A78" s="45"/>
    </row>
  </sheetData>
  <mergeCells count="31">
    <mergeCell ref="F7:F8"/>
    <mergeCell ref="G7:G8"/>
    <mergeCell ref="H7:H8"/>
    <mergeCell ref="L7:L8"/>
    <mergeCell ref="N6:X6"/>
    <mergeCell ref="Q7:Q8"/>
    <mergeCell ref="R7:R8"/>
    <mergeCell ref="S7:S8"/>
    <mergeCell ref="T7:V7"/>
    <mergeCell ref="W7:W8"/>
    <mergeCell ref="A6:A8"/>
    <mergeCell ref="B6:B8"/>
    <mergeCell ref="C6:M6"/>
    <mergeCell ref="Y6:AA6"/>
    <mergeCell ref="C7:C8"/>
    <mergeCell ref="D7:D8"/>
    <mergeCell ref="Y7:Y8"/>
    <mergeCell ref="Z7:Z8"/>
    <mergeCell ref="AA7:AA8"/>
    <mergeCell ref="X7:X8"/>
    <mergeCell ref="E7:E8"/>
    <mergeCell ref="I7:K7"/>
    <mergeCell ref="M7:M8"/>
    <mergeCell ref="N7:N8"/>
    <mergeCell ref="O7:O8"/>
    <mergeCell ref="P7:P8"/>
    <mergeCell ref="A4:AA4"/>
    <mergeCell ref="A1:B1"/>
    <mergeCell ref="A2:B2"/>
    <mergeCell ref="A3:AA3"/>
    <mergeCell ref="Y5:AA5"/>
  </mergeCells>
  <printOptions horizontalCentered="1"/>
  <pageMargins left="0.19685039370078741" right="0.19685039370078741" top="0.59055118110236227" bottom="0.39370078740157483" header="0.31496062992125984" footer="0.31496062992125984"/>
  <pageSetup paperSize="9" scale="35" orientation="landscape" r:id="rId1"/>
  <headerFooter>
    <oddFooter>&amp;C&amp;P</oddFooter>
  </headerFooter>
  <colBreaks count="1" manualBreakCount="1">
    <brk id="2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8"/>
  <sheetViews>
    <sheetView view="pageBreakPreview" zoomScale="60" zoomScaleNormal="70" workbookViewId="0">
      <selection activeCell="N9" sqref="N9"/>
    </sheetView>
  </sheetViews>
  <sheetFormatPr defaultColWidth="9" defaultRowHeight="18" x14ac:dyDescent="0.4"/>
  <cols>
    <col min="1" max="1" width="6.1796875" style="20" customWidth="1"/>
    <col min="2" max="2" width="18.7265625" style="20" customWidth="1"/>
    <col min="3" max="14" width="17.26953125" style="20" customWidth="1"/>
    <col min="15" max="20" width="12.26953125" style="20" customWidth="1"/>
    <col min="21" max="16384" width="9" style="20"/>
  </cols>
  <sheetData>
    <row r="1" spans="1:20" x14ac:dyDescent="0.4">
      <c r="A1" s="4" t="s">
        <v>156</v>
      </c>
      <c r="B1" s="4"/>
      <c r="S1" s="19" t="s">
        <v>89</v>
      </c>
    </row>
    <row r="2" spans="1:20" x14ac:dyDescent="0.4">
      <c r="A2" s="4" t="s">
        <v>309</v>
      </c>
      <c r="B2" s="52"/>
    </row>
    <row r="3" spans="1:20" x14ac:dyDescent="0.4">
      <c r="A3" s="4"/>
      <c r="B3" s="4"/>
    </row>
    <row r="4" spans="1:20" x14ac:dyDescent="0.4">
      <c r="A4" s="143" t="s">
        <v>306</v>
      </c>
      <c r="B4" s="143"/>
      <c r="C4" s="143"/>
      <c r="D4" s="143"/>
      <c r="E4" s="143"/>
      <c r="F4" s="143"/>
      <c r="G4" s="143"/>
      <c r="H4" s="143"/>
      <c r="I4" s="143"/>
      <c r="J4" s="143"/>
      <c r="K4" s="143"/>
      <c r="L4" s="143"/>
      <c r="M4" s="143"/>
      <c r="N4" s="143"/>
      <c r="O4" s="143"/>
      <c r="P4" s="143"/>
      <c r="Q4" s="143"/>
      <c r="R4" s="143"/>
      <c r="S4" s="143"/>
      <c r="T4" s="143"/>
    </row>
    <row r="5" spans="1:20" x14ac:dyDescent="0.4">
      <c r="A5" s="147" t="s">
        <v>310</v>
      </c>
      <c r="B5" s="147"/>
      <c r="C5" s="147"/>
      <c r="D5" s="147"/>
      <c r="E5" s="147"/>
      <c r="F5" s="147"/>
      <c r="G5" s="147"/>
      <c r="H5" s="147"/>
      <c r="I5" s="147"/>
      <c r="J5" s="147"/>
      <c r="K5" s="147"/>
      <c r="L5" s="147"/>
      <c r="M5" s="147"/>
      <c r="N5" s="147"/>
      <c r="O5" s="147"/>
      <c r="P5" s="147"/>
      <c r="Q5" s="147"/>
      <c r="R5" s="147"/>
      <c r="S5" s="147"/>
      <c r="T5" s="147"/>
    </row>
    <row r="6" spans="1:20" x14ac:dyDescent="0.4">
      <c r="A6" s="92"/>
      <c r="B6" s="92"/>
      <c r="C6" s="92"/>
      <c r="D6" s="92"/>
      <c r="E6" s="92"/>
      <c r="F6" s="92"/>
      <c r="G6" s="92"/>
      <c r="H6" s="92"/>
      <c r="I6" s="92"/>
      <c r="J6" s="92"/>
      <c r="K6" s="92"/>
      <c r="L6" s="92"/>
      <c r="M6" s="92"/>
      <c r="N6" s="92"/>
      <c r="O6" s="92"/>
      <c r="P6" s="92"/>
      <c r="Q6" s="92"/>
      <c r="R6" s="92"/>
      <c r="S6" s="92"/>
      <c r="T6" s="21" t="s">
        <v>0</v>
      </c>
    </row>
    <row r="7" spans="1:20" x14ac:dyDescent="0.4">
      <c r="A7" s="154" t="s">
        <v>1</v>
      </c>
      <c r="B7" s="154" t="s">
        <v>90</v>
      </c>
      <c r="C7" s="154" t="s">
        <v>91</v>
      </c>
      <c r="D7" s="154"/>
      <c r="E7" s="154"/>
      <c r="F7" s="154"/>
      <c r="G7" s="154"/>
      <c r="H7" s="154"/>
      <c r="I7" s="154" t="s">
        <v>92</v>
      </c>
      <c r="J7" s="154"/>
      <c r="K7" s="154"/>
      <c r="L7" s="154"/>
      <c r="M7" s="154"/>
      <c r="N7" s="154"/>
      <c r="O7" s="154" t="s">
        <v>93</v>
      </c>
      <c r="P7" s="154"/>
      <c r="Q7" s="154"/>
      <c r="R7" s="154"/>
      <c r="S7" s="154"/>
      <c r="T7" s="154"/>
    </row>
    <row r="8" spans="1:20" x14ac:dyDescent="0.4">
      <c r="A8" s="154"/>
      <c r="B8" s="154"/>
      <c r="C8" s="154" t="s">
        <v>94</v>
      </c>
      <c r="D8" s="154" t="s">
        <v>95</v>
      </c>
      <c r="E8" s="154" t="s">
        <v>96</v>
      </c>
      <c r="F8" s="154"/>
      <c r="G8" s="154"/>
      <c r="H8" s="154"/>
      <c r="I8" s="154" t="s">
        <v>94</v>
      </c>
      <c r="J8" s="154" t="s">
        <v>95</v>
      </c>
      <c r="K8" s="154" t="s">
        <v>96</v>
      </c>
      <c r="L8" s="154"/>
      <c r="M8" s="154"/>
      <c r="N8" s="154"/>
      <c r="O8" s="154" t="s">
        <v>94</v>
      </c>
      <c r="P8" s="154" t="s">
        <v>95</v>
      </c>
      <c r="Q8" s="154" t="s">
        <v>96</v>
      </c>
      <c r="R8" s="154"/>
      <c r="S8" s="154"/>
      <c r="T8" s="154"/>
    </row>
    <row r="9" spans="1:20" ht="126" x14ac:dyDescent="0.4">
      <c r="A9" s="154"/>
      <c r="B9" s="154"/>
      <c r="C9" s="154"/>
      <c r="D9" s="154"/>
      <c r="E9" s="9" t="s">
        <v>94</v>
      </c>
      <c r="F9" s="11" t="s">
        <v>97</v>
      </c>
      <c r="G9" s="11" t="s">
        <v>98</v>
      </c>
      <c r="H9" s="11" t="s">
        <v>99</v>
      </c>
      <c r="I9" s="154"/>
      <c r="J9" s="154"/>
      <c r="K9" s="9" t="s">
        <v>94</v>
      </c>
      <c r="L9" s="11" t="s">
        <v>97</v>
      </c>
      <c r="M9" s="11" t="s">
        <v>98</v>
      </c>
      <c r="N9" s="11" t="s">
        <v>99</v>
      </c>
      <c r="O9" s="154"/>
      <c r="P9" s="154"/>
      <c r="Q9" s="9" t="s">
        <v>94</v>
      </c>
      <c r="R9" s="11" t="s">
        <v>97</v>
      </c>
      <c r="S9" s="11" t="s">
        <v>98</v>
      </c>
      <c r="T9" s="11" t="s">
        <v>99</v>
      </c>
    </row>
    <row r="10" spans="1:20" x14ac:dyDescent="0.4">
      <c r="A10" s="11" t="s">
        <v>6</v>
      </c>
      <c r="B10" s="11" t="s">
        <v>7</v>
      </c>
      <c r="C10" s="11">
        <v>1</v>
      </c>
      <c r="D10" s="11">
        <v>2</v>
      </c>
      <c r="E10" s="11">
        <v>3</v>
      </c>
      <c r="F10" s="11">
        <v>4</v>
      </c>
      <c r="G10" s="11">
        <v>5</v>
      </c>
      <c r="H10" s="11">
        <v>6</v>
      </c>
      <c r="I10" s="11">
        <v>7</v>
      </c>
      <c r="J10" s="11">
        <v>8</v>
      </c>
      <c r="K10" s="11">
        <v>9</v>
      </c>
      <c r="L10" s="11">
        <v>10</v>
      </c>
      <c r="M10" s="11">
        <v>11</v>
      </c>
      <c r="N10" s="11">
        <v>12</v>
      </c>
      <c r="O10" s="11" t="s">
        <v>100</v>
      </c>
      <c r="P10" s="11" t="s">
        <v>101</v>
      </c>
      <c r="Q10" s="11" t="s">
        <v>102</v>
      </c>
      <c r="R10" s="11" t="s">
        <v>103</v>
      </c>
      <c r="S10" s="11" t="s">
        <v>104</v>
      </c>
      <c r="T10" s="11" t="s">
        <v>105</v>
      </c>
    </row>
    <row r="11" spans="1:20" s="28" customFormat="1" ht="45" customHeight="1" x14ac:dyDescent="0.35">
      <c r="A11" s="9"/>
      <c r="B11" s="37" t="s">
        <v>94</v>
      </c>
      <c r="C11" s="38">
        <v>1594732</v>
      </c>
      <c r="D11" s="38">
        <v>1277479</v>
      </c>
      <c r="E11" s="38">
        <v>317253</v>
      </c>
      <c r="F11" s="38">
        <v>96700</v>
      </c>
      <c r="G11" s="38">
        <v>213676</v>
      </c>
      <c r="H11" s="38">
        <v>6877</v>
      </c>
      <c r="I11" s="38">
        <v>1823931.4285269999</v>
      </c>
      <c r="J11" s="38">
        <v>1265588.00288</v>
      </c>
      <c r="K11" s="109">
        <v>558343.42564699997</v>
      </c>
      <c r="L11" s="109">
        <v>173748.35731699999</v>
      </c>
      <c r="M11" s="109">
        <v>377718.06832999998</v>
      </c>
      <c r="N11" s="109">
        <v>6877</v>
      </c>
      <c r="O11" s="110">
        <f t="shared" ref="O11:T11" si="0">I11/C11%</f>
        <v>114.37228503140339</v>
      </c>
      <c r="P11" s="110">
        <f t="shared" si="0"/>
        <v>99.06918257599537</v>
      </c>
      <c r="Q11" s="110">
        <f t="shared" si="0"/>
        <v>175.99311138019181</v>
      </c>
      <c r="R11" s="110">
        <f t="shared" si="0"/>
        <v>179.67772214788002</v>
      </c>
      <c r="S11" s="110">
        <f t="shared" si="0"/>
        <v>176.77140545966787</v>
      </c>
      <c r="T11" s="110">
        <f t="shared" si="0"/>
        <v>100</v>
      </c>
    </row>
    <row r="12" spans="1:20" ht="54" x14ac:dyDescent="0.4">
      <c r="A12" s="111">
        <v>1</v>
      </c>
      <c r="B12" s="16" t="s">
        <v>145</v>
      </c>
      <c r="C12" s="65">
        <v>320902</v>
      </c>
      <c r="D12" s="65">
        <v>248109</v>
      </c>
      <c r="E12" s="65">
        <v>72793</v>
      </c>
      <c r="F12" s="65">
        <v>12458</v>
      </c>
      <c r="G12" s="65">
        <v>60325</v>
      </c>
      <c r="H12" s="65">
        <v>10</v>
      </c>
      <c r="I12" s="65">
        <v>363139.398888</v>
      </c>
      <c r="J12" s="65">
        <v>243665.966705</v>
      </c>
      <c r="K12" s="112">
        <v>119473.432183</v>
      </c>
      <c r="L12" s="112">
        <v>12458</v>
      </c>
      <c r="M12" s="112">
        <v>107005.432183</v>
      </c>
      <c r="N12" s="113">
        <v>10</v>
      </c>
      <c r="O12" s="114">
        <f t="shared" ref="O12:T18" si="1">I12/C12%</f>
        <v>113.1620865211186</v>
      </c>
      <c r="P12" s="114">
        <f>J12/D12%</f>
        <v>98.209241383827262</v>
      </c>
      <c r="Q12" s="114">
        <f t="shared" si="1"/>
        <v>164.12763889797097</v>
      </c>
      <c r="R12" s="114">
        <f t="shared" si="1"/>
        <v>100</v>
      </c>
      <c r="S12" s="114">
        <f t="shared" si="1"/>
        <v>177.38157013344383</v>
      </c>
      <c r="T12" s="114">
        <f t="shared" si="1"/>
        <v>100</v>
      </c>
    </row>
    <row r="13" spans="1:20" ht="36" x14ac:dyDescent="0.4">
      <c r="A13" s="111">
        <v>2</v>
      </c>
      <c r="B13" s="16" t="s">
        <v>146</v>
      </c>
      <c r="C13" s="65">
        <v>328372</v>
      </c>
      <c r="D13" s="65">
        <v>284701</v>
      </c>
      <c r="E13" s="65">
        <v>43671</v>
      </c>
      <c r="F13" s="65">
        <v>14529</v>
      </c>
      <c r="G13" s="65">
        <v>28062</v>
      </c>
      <c r="H13" s="65">
        <v>1080</v>
      </c>
      <c r="I13" s="65">
        <v>355377.67959700001</v>
      </c>
      <c r="J13" s="65">
        <v>283188.709883</v>
      </c>
      <c r="K13" s="112">
        <v>72188.969714000006</v>
      </c>
      <c r="L13" s="112">
        <v>22123.767277999999</v>
      </c>
      <c r="M13" s="112">
        <v>48985.202436</v>
      </c>
      <c r="N13" s="113">
        <v>1080</v>
      </c>
      <c r="O13" s="114">
        <f t="shared" si="1"/>
        <v>108.22411155549194</v>
      </c>
      <c r="P13" s="114">
        <f t="shared" si="1"/>
        <v>99.468814610064584</v>
      </c>
      <c r="Q13" s="114">
        <f t="shared" si="1"/>
        <v>165.30184725332603</v>
      </c>
      <c r="R13" s="114">
        <f t="shared" si="1"/>
        <v>152.27315904742241</v>
      </c>
      <c r="S13" s="114">
        <f t="shared" si="1"/>
        <v>174.56062446012402</v>
      </c>
      <c r="T13" s="114">
        <f t="shared" si="1"/>
        <v>100</v>
      </c>
    </row>
    <row r="14" spans="1:20" ht="36" x14ac:dyDescent="0.4">
      <c r="A14" s="111">
        <v>3</v>
      </c>
      <c r="B14" s="16" t="s">
        <v>147</v>
      </c>
      <c r="C14" s="65">
        <v>122597</v>
      </c>
      <c r="D14" s="65">
        <v>90181</v>
      </c>
      <c r="E14" s="65">
        <v>32416</v>
      </c>
      <c r="F14" s="65">
        <v>13477</v>
      </c>
      <c r="G14" s="65">
        <v>17821</v>
      </c>
      <c r="H14" s="65">
        <v>1118</v>
      </c>
      <c r="I14" s="65">
        <v>136712.88119399999</v>
      </c>
      <c r="J14" s="65">
        <v>89635.480467999994</v>
      </c>
      <c r="K14" s="112">
        <v>47077.400726</v>
      </c>
      <c r="L14" s="112">
        <v>20139.133336999999</v>
      </c>
      <c r="M14" s="112">
        <v>25820.267389000001</v>
      </c>
      <c r="N14" s="113">
        <v>1118</v>
      </c>
      <c r="O14" s="114">
        <f t="shared" si="1"/>
        <v>111.51405107302787</v>
      </c>
      <c r="P14" s="114">
        <f t="shared" si="1"/>
        <v>99.395083740477489</v>
      </c>
      <c r="Q14" s="114">
        <f t="shared" si="1"/>
        <v>145.22890154861796</v>
      </c>
      <c r="R14" s="114">
        <f t="shared" si="1"/>
        <v>149.43335562068708</v>
      </c>
      <c r="S14" s="114">
        <f t="shared" si="1"/>
        <v>144.88674815666909</v>
      </c>
      <c r="T14" s="114">
        <f t="shared" si="1"/>
        <v>100</v>
      </c>
    </row>
    <row r="15" spans="1:20" ht="36" x14ac:dyDescent="0.4">
      <c r="A15" s="111">
        <v>4</v>
      </c>
      <c r="B15" s="16" t="s">
        <v>148</v>
      </c>
      <c r="C15" s="65">
        <v>236344</v>
      </c>
      <c r="D15" s="65">
        <v>194970</v>
      </c>
      <c r="E15" s="65">
        <v>41374</v>
      </c>
      <c r="F15" s="65">
        <v>12592</v>
      </c>
      <c r="G15" s="65">
        <v>28155</v>
      </c>
      <c r="H15" s="65">
        <v>627</v>
      </c>
      <c r="I15" s="65">
        <v>294888.46288900002</v>
      </c>
      <c r="J15" s="65">
        <v>194020.116156</v>
      </c>
      <c r="K15" s="112">
        <v>100868.346733</v>
      </c>
      <c r="L15" s="112">
        <v>52562</v>
      </c>
      <c r="M15" s="112">
        <v>47679.346732999998</v>
      </c>
      <c r="N15" s="113">
        <v>627</v>
      </c>
      <c r="O15" s="114">
        <f t="shared" si="1"/>
        <v>124.77086910985682</v>
      </c>
      <c r="P15" s="114">
        <f t="shared" si="1"/>
        <v>99.512805126942609</v>
      </c>
      <c r="Q15" s="114">
        <f t="shared" si="1"/>
        <v>243.79645848358871</v>
      </c>
      <c r="R15" s="114">
        <f t="shared" si="1"/>
        <v>417.42376111817026</v>
      </c>
      <c r="S15" s="114">
        <f t="shared" si="1"/>
        <v>169.34593050257502</v>
      </c>
      <c r="T15" s="114">
        <f t="shared" si="1"/>
        <v>100</v>
      </c>
    </row>
    <row r="16" spans="1:20" ht="36" x14ac:dyDescent="0.4">
      <c r="A16" s="111">
        <v>5</v>
      </c>
      <c r="B16" s="16" t="s">
        <v>149</v>
      </c>
      <c r="C16" s="65">
        <v>227535</v>
      </c>
      <c r="D16" s="65">
        <v>183380</v>
      </c>
      <c r="E16" s="65">
        <v>44155</v>
      </c>
      <c r="F16" s="65">
        <v>17279</v>
      </c>
      <c r="G16" s="65">
        <v>25971</v>
      </c>
      <c r="H16" s="65">
        <v>905</v>
      </c>
      <c r="I16" s="65">
        <v>254252.84541400001</v>
      </c>
      <c r="J16" s="65">
        <v>182254.40380500001</v>
      </c>
      <c r="K16" s="112">
        <v>71998.441609000001</v>
      </c>
      <c r="L16" s="112">
        <v>25973.532953000002</v>
      </c>
      <c r="M16" s="112">
        <v>45119.908656</v>
      </c>
      <c r="N16" s="113">
        <v>905</v>
      </c>
      <c r="O16" s="114">
        <f t="shared" si="1"/>
        <v>111.7423013663832</v>
      </c>
      <c r="P16" s="114">
        <f t="shared" si="1"/>
        <v>99.386194680444987</v>
      </c>
      <c r="Q16" s="114">
        <f t="shared" si="1"/>
        <v>163.05841152530857</v>
      </c>
      <c r="R16" s="114">
        <f t="shared" si="1"/>
        <v>150.31849616875979</v>
      </c>
      <c r="S16" s="114">
        <f t="shared" si="1"/>
        <v>173.73188809056256</v>
      </c>
      <c r="T16" s="114">
        <f t="shared" si="1"/>
        <v>99.999999999999986</v>
      </c>
    </row>
    <row r="17" spans="1:20" ht="36" x14ac:dyDescent="0.4">
      <c r="A17" s="111">
        <v>6</v>
      </c>
      <c r="B17" s="16" t="s">
        <v>150</v>
      </c>
      <c r="C17" s="65">
        <v>140295</v>
      </c>
      <c r="D17" s="65">
        <v>102498</v>
      </c>
      <c r="E17" s="65">
        <v>37797</v>
      </c>
      <c r="F17" s="65">
        <v>12844</v>
      </c>
      <c r="G17" s="65">
        <v>24363</v>
      </c>
      <c r="H17" s="65">
        <v>590</v>
      </c>
      <c r="I17" s="65">
        <v>163953.696795</v>
      </c>
      <c r="J17" s="65">
        <v>99411.095851000005</v>
      </c>
      <c r="K17" s="112">
        <v>64542.600943999998</v>
      </c>
      <c r="L17" s="112">
        <v>16065.923749</v>
      </c>
      <c r="M17" s="112">
        <v>47886.677194999997</v>
      </c>
      <c r="N17" s="113">
        <v>590</v>
      </c>
      <c r="O17" s="114">
        <f t="shared" si="1"/>
        <v>116.86353526141345</v>
      </c>
      <c r="P17" s="114">
        <f t="shared" si="1"/>
        <v>96.988327431754769</v>
      </c>
      <c r="Q17" s="114">
        <f t="shared" si="1"/>
        <v>170.76117401910201</v>
      </c>
      <c r="R17" s="114">
        <f t="shared" si="1"/>
        <v>125.08504943164124</v>
      </c>
      <c r="S17" s="114">
        <f t="shared" si="1"/>
        <v>196.55492835447194</v>
      </c>
      <c r="T17" s="114">
        <f t="shared" si="1"/>
        <v>100</v>
      </c>
    </row>
    <row r="18" spans="1:20" ht="36" x14ac:dyDescent="0.4">
      <c r="A18" s="111">
        <v>7</v>
      </c>
      <c r="B18" s="16" t="s">
        <v>151</v>
      </c>
      <c r="C18" s="65">
        <v>218687</v>
      </c>
      <c r="D18" s="65">
        <v>173640</v>
      </c>
      <c r="E18" s="65">
        <v>45047</v>
      </c>
      <c r="F18" s="65">
        <v>13521</v>
      </c>
      <c r="G18" s="65">
        <v>28979</v>
      </c>
      <c r="H18" s="65">
        <v>2547</v>
      </c>
      <c r="I18" s="65">
        <v>255606.46375</v>
      </c>
      <c r="J18" s="65">
        <v>173412.23001200001</v>
      </c>
      <c r="K18" s="112">
        <v>82194.233737999995</v>
      </c>
      <c r="L18" s="112">
        <v>24426</v>
      </c>
      <c r="M18" s="112">
        <v>55221.233738000003</v>
      </c>
      <c r="N18" s="113">
        <v>2547</v>
      </c>
      <c r="O18" s="114">
        <f t="shared" si="1"/>
        <v>116.88233125425837</v>
      </c>
      <c r="P18" s="114">
        <f t="shared" si="1"/>
        <v>99.868826314213322</v>
      </c>
      <c r="Q18" s="114">
        <f t="shared" si="1"/>
        <v>182.46327999200832</v>
      </c>
      <c r="R18" s="114">
        <f t="shared" si="1"/>
        <v>180.65231861548702</v>
      </c>
      <c r="S18" s="114">
        <f t="shared" si="1"/>
        <v>190.55603622623278</v>
      </c>
      <c r="T18" s="114">
        <f t="shared" si="1"/>
        <v>100</v>
      </c>
    </row>
  </sheetData>
  <mergeCells count="16">
    <mergeCell ref="A4:T4"/>
    <mergeCell ref="A7:A9"/>
    <mergeCell ref="B7:B9"/>
    <mergeCell ref="C7:H7"/>
    <mergeCell ref="I7:N7"/>
    <mergeCell ref="O7:T7"/>
    <mergeCell ref="C8:C9"/>
    <mergeCell ref="D8:D9"/>
    <mergeCell ref="E8:H8"/>
    <mergeCell ref="I8:I9"/>
    <mergeCell ref="J8:J9"/>
    <mergeCell ref="K8:N8"/>
    <mergeCell ref="O8:O9"/>
    <mergeCell ref="P8:P9"/>
    <mergeCell ref="Q8:T8"/>
    <mergeCell ref="A5:T5"/>
  </mergeCells>
  <printOptions horizontalCentered="1"/>
  <pageMargins left="0.19685039370078741" right="0.19685039370078741" top="0.78740157480314965" bottom="0.39370078740157483" header="0.31496062992125984" footer="0.31496062992125984"/>
  <pageSetup paperSize="9" scale="45"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43"/>
  <sheetViews>
    <sheetView view="pageBreakPreview" zoomScale="55" zoomScaleNormal="85" zoomScaleSheetLayoutView="55" workbookViewId="0">
      <selection activeCell="Q14" sqref="Q14"/>
    </sheetView>
  </sheetViews>
  <sheetFormatPr defaultColWidth="9.1796875" defaultRowHeight="15.5" x14ac:dyDescent="0.35"/>
  <cols>
    <col min="1" max="1" width="5.7265625" style="66" customWidth="1"/>
    <col min="2" max="2" width="24.26953125" style="35" customWidth="1"/>
    <col min="3" max="3" width="11.1796875" style="67" customWidth="1"/>
    <col min="4" max="19" width="11.1796875" style="35" customWidth="1"/>
    <col min="20" max="36" width="11.1796875" style="1" customWidth="1"/>
    <col min="37" max="39" width="8.26953125" style="1" customWidth="1"/>
    <col min="40" max="16384" width="9.1796875" style="1"/>
  </cols>
  <sheetData>
    <row r="1" spans="1:39" s="63" customFormat="1" ht="18.5" x14ac:dyDescent="0.35">
      <c r="A1" s="168" t="s">
        <v>264</v>
      </c>
      <c r="B1" s="168"/>
      <c r="C1" s="74"/>
      <c r="D1" s="74"/>
      <c r="E1" s="74"/>
      <c r="F1" s="74"/>
      <c r="G1" s="74"/>
      <c r="H1" s="74"/>
      <c r="I1" s="75"/>
      <c r="J1" s="75"/>
      <c r="K1" s="74"/>
      <c r="L1" s="74"/>
      <c r="M1" s="74"/>
      <c r="N1" s="74"/>
      <c r="O1" s="74"/>
      <c r="P1" s="74"/>
      <c r="Q1" s="74"/>
      <c r="R1" s="74"/>
      <c r="S1" s="74"/>
      <c r="AB1" s="166"/>
      <c r="AC1" s="166"/>
      <c r="AI1" s="166"/>
      <c r="AJ1" s="166"/>
      <c r="AL1" s="36" t="s">
        <v>154</v>
      </c>
      <c r="AM1" s="76"/>
    </row>
    <row r="2" spans="1:39" s="63" customFormat="1" ht="18" x14ac:dyDescent="0.35">
      <c r="A2" s="169" t="s">
        <v>263</v>
      </c>
      <c r="B2" s="169"/>
      <c r="C2" s="77"/>
      <c r="D2" s="77"/>
      <c r="E2" s="77"/>
      <c r="F2" s="77"/>
      <c r="G2" s="77"/>
      <c r="H2" s="77"/>
      <c r="I2" s="75"/>
      <c r="J2" s="75"/>
      <c r="K2" s="77"/>
      <c r="L2" s="77"/>
      <c r="M2" s="77"/>
      <c r="N2" s="77"/>
      <c r="O2" s="77"/>
      <c r="P2" s="77"/>
      <c r="Q2" s="77"/>
      <c r="R2" s="77"/>
      <c r="S2" s="77"/>
      <c r="AM2" s="78"/>
    </row>
    <row r="3" spans="1:39" s="63" customFormat="1" ht="18" x14ac:dyDescent="0.35">
      <c r="A3" s="77"/>
      <c r="B3" s="77"/>
      <c r="C3" s="77"/>
      <c r="D3" s="77"/>
      <c r="E3" s="77"/>
      <c r="F3" s="77"/>
      <c r="G3" s="77"/>
      <c r="H3" s="77"/>
      <c r="I3" s="77"/>
      <c r="J3" s="77"/>
      <c r="K3" s="77"/>
      <c r="L3" s="77"/>
      <c r="M3" s="77"/>
      <c r="N3" s="77"/>
      <c r="O3" s="77"/>
      <c r="P3" s="77"/>
      <c r="Q3" s="77"/>
      <c r="R3" s="77"/>
      <c r="S3" s="77"/>
      <c r="AM3" s="78"/>
    </row>
    <row r="4" spans="1:39" s="63" customFormat="1" ht="18" x14ac:dyDescent="0.35">
      <c r="A4" s="77"/>
      <c r="B4" s="77"/>
      <c r="C4" s="77"/>
      <c r="D4" s="77"/>
      <c r="E4" s="77"/>
      <c r="F4" s="77"/>
      <c r="G4" s="77"/>
      <c r="H4" s="77"/>
      <c r="I4" s="77"/>
      <c r="J4" s="77"/>
      <c r="K4" s="77"/>
      <c r="L4" s="77"/>
      <c r="M4" s="77"/>
      <c r="N4" s="77"/>
      <c r="O4" s="77"/>
      <c r="P4" s="77"/>
      <c r="Q4" s="77"/>
      <c r="R4" s="77"/>
      <c r="S4" s="77"/>
      <c r="AM4" s="78"/>
    </row>
    <row r="5" spans="1:39" s="63" customFormat="1" ht="18" x14ac:dyDescent="0.35">
      <c r="A5" s="166" t="s">
        <v>307</v>
      </c>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row>
    <row r="6" spans="1:39" s="63" customFormat="1" ht="18" x14ac:dyDescent="0.35">
      <c r="A6" s="167" t="s">
        <v>310</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row>
    <row r="7" spans="1:39" s="63" customFormat="1" ht="18" x14ac:dyDescent="0.35">
      <c r="A7" s="59"/>
      <c r="B7" s="79"/>
      <c r="C7" s="80"/>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row>
    <row r="8" spans="1:39" s="63" customFormat="1" ht="21.65" customHeight="1" x14ac:dyDescent="0.35">
      <c r="A8" s="154" t="s">
        <v>1</v>
      </c>
      <c r="B8" s="154" t="s">
        <v>195</v>
      </c>
      <c r="C8" s="154" t="s">
        <v>91</v>
      </c>
      <c r="D8" s="154"/>
      <c r="E8" s="154"/>
      <c r="F8" s="154"/>
      <c r="G8" s="154"/>
      <c r="H8" s="154"/>
      <c r="I8" s="154"/>
      <c r="J8" s="154"/>
      <c r="K8" s="154"/>
      <c r="L8" s="154"/>
      <c r="M8" s="154"/>
      <c r="N8" s="154"/>
      <c r="O8" s="154"/>
      <c r="P8" s="154"/>
      <c r="Q8" s="154"/>
      <c r="R8" s="154"/>
      <c r="S8" s="154"/>
      <c r="T8" s="154" t="s">
        <v>92</v>
      </c>
      <c r="U8" s="154"/>
      <c r="V8" s="154"/>
      <c r="W8" s="154"/>
      <c r="X8" s="154"/>
      <c r="Y8" s="154"/>
      <c r="Z8" s="154"/>
      <c r="AA8" s="154"/>
      <c r="AB8" s="154"/>
      <c r="AC8" s="154"/>
      <c r="AD8" s="154"/>
      <c r="AE8" s="154"/>
      <c r="AF8" s="154"/>
      <c r="AG8" s="154"/>
      <c r="AH8" s="154"/>
      <c r="AI8" s="154"/>
      <c r="AJ8" s="154"/>
      <c r="AK8" s="161" t="s">
        <v>93</v>
      </c>
      <c r="AL8" s="161"/>
      <c r="AM8" s="161"/>
    </row>
    <row r="9" spans="1:39" s="63" customFormat="1" ht="40.9" customHeight="1" x14ac:dyDescent="0.35">
      <c r="A9" s="154"/>
      <c r="B9" s="154"/>
      <c r="C9" s="154" t="s">
        <v>94</v>
      </c>
      <c r="D9" s="154" t="s">
        <v>106</v>
      </c>
      <c r="E9" s="154"/>
      <c r="F9" s="154" t="s">
        <v>198</v>
      </c>
      <c r="G9" s="154"/>
      <c r="H9" s="154"/>
      <c r="I9" s="154"/>
      <c r="J9" s="154"/>
      <c r="K9" s="154"/>
      <c r="L9" s="154"/>
      <c r="M9" s="154" t="s">
        <v>199</v>
      </c>
      <c r="N9" s="154"/>
      <c r="O9" s="154"/>
      <c r="P9" s="154"/>
      <c r="Q9" s="154"/>
      <c r="R9" s="154"/>
      <c r="S9" s="154"/>
      <c r="T9" s="154" t="s">
        <v>94</v>
      </c>
      <c r="U9" s="154" t="s">
        <v>106</v>
      </c>
      <c r="V9" s="154"/>
      <c r="W9" s="154" t="s">
        <v>198</v>
      </c>
      <c r="X9" s="154"/>
      <c r="Y9" s="154"/>
      <c r="Z9" s="154"/>
      <c r="AA9" s="154"/>
      <c r="AB9" s="154"/>
      <c r="AC9" s="154"/>
      <c r="AD9" s="154" t="s">
        <v>199</v>
      </c>
      <c r="AE9" s="154"/>
      <c r="AF9" s="154"/>
      <c r="AG9" s="154"/>
      <c r="AH9" s="154"/>
      <c r="AI9" s="154"/>
      <c r="AJ9" s="154"/>
      <c r="AK9" s="161" t="s">
        <v>94</v>
      </c>
      <c r="AL9" s="161" t="s">
        <v>106</v>
      </c>
      <c r="AM9" s="161"/>
    </row>
    <row r="10" spans="1:39" s="63" customFormat="1" ht="21.65" customHeight="1" x14ac:dyDescent="0.35">
      <c r="A10" s="154"/>
      <c r="B10" s="154"/>
      <c r="C10" s="154"/>
      <c r="D10" s="154" t="s">
        <v>107</v>
      </c>
      <c r="E10" s="154" t="s">
        <v>108</v>
      </c>
      <c r="F10" s="154" t="s">
        <v>94</v>
      </c>
      <c r="G10" s="154" t="s">
        <v>23</v>
      </c>
      <c r="H10" s="154"/>
      <c r="I10" s="154"/>
      <c r="J10" s="154" t="s">
        <v>108</v>
      </c>
      <c r="K10" s="154"/>
      <c r="L10" s="154"/>
      <c r="M10" s="154" t="s">
        <v>94</v>
      </c>
      <c r="N10" s="154" t="s">
        <v>23</v>
      </c>
      <c r="O10" s="154"/>
      <c r="P10" s="154"/>
      <c r="Q10" s="154" t="s">
        <v>108</v>
      </c>
      <c r="R10" s="154"/>
      <c r="S10" s="154"/>
      <c r="T10" s="154"/>
      <c r="U10" s="154" t="s">
        <v>107</v>
      </c>
      <c r="V10" s="154" t="s">
        <v>108</v>
      </c>
      <c r="W10" s="154" t="s">
        <v>94</v>
      </c>
      <c r="X10" s="154" t="s">
        <v>23</v>
      </c>
      <c r="Y10" s="154"/>
      <c r="Z10" s="154"/>
      <c r="AA10" s="154" t="s">
        <v>108</v>
      </c>
      <c r="AB10" s="154"/>
      <c r="AC10" s="154"/>
      <c r="AD10" s="154" t="s">
        <v>94</v>
      </c>
      <c r="AE10" s="154" t="s">
        <v>23</v>
      </c>
      <c r="AF10" s="154"/>
      <c r="AG10" s="154"/>
      <c r="AH10" s="154" t="s">
        <v>108</v>
      </c>
      <c r="AI10" s="154"/>
      <c r="AJ10" s="154"/>
      <c r="AK10" s="161"/>
      <c r="AL10" s="161" t="s">
        <v>23</v>
      </c>
      <c r="AM10" s="161" t="s">
        <v>24</v>
      </c>
    </row>
    <row r="11" spans="1:39" s="63" customFormat="1" ht="21.65" customHeight="1" x14ac:dyDescent="0.35">
      <c r="A11" s="154"/>
      <c r="B11" s="154"/>
      <c r="C11" s="154"/>
      <c r="D11" s="154"/>
      <c r="E11" s="154"/>
      <c r="F11" s="154"/>
      <c r="G11" s="154" t="s">
        <v>94</v>
      </c>
      <c r="H11" s="154" t="s">
        <v>196</v>
      </c>
      <c r="I11" s="154"/>
      <c r="J11" s="154" t="s">
        <v>94</v>
      </c>
      <c r="K11" s="154" t="s">
        <v>196</v>
      </c>
      <c r="L11" s="154"/>
      <c r="M11" s="154"/>
      <c r="N11" s="154" t="s">
        <v>94</v>
      </c>
      <c r="O11" s="154" t="s">
        <v>196</v>
      </c>
      <c r="P11" s="154"/>
      <c r="Q11" s="154" t="s">
        <v>94</v>
      </c>
      <c r="R11" s="154" t="s">
        <v>196</v>
      </c>
      <c r="S11" s="154"/>
      <c r="T11" s="154"/>
      <c r="U11" s="154"/>
      <c r="V11" s="154"/>
      <c r="W11" s="154"/>
      <c r="X11" s="154" t="s">
        <v>94</v>
      </c>
      <c r="Y11" s="154" t="s">
        <v>196</v>
      </c>
      <c r="Z11" s="154"/>
      <c r="AA11" s="154" t="s">
        <v>94</v>
      </c>
      <c r="AB11" s="154" t="s">
        <v>196</v>
      </c>
      <c r="AC11" s="154"/>
      <c r="AD11" s="154"/>
      <c r="AE11" s="154" t="s">
        <v>94</v>
      </c>
      <c r="AF11" s="154" t="s">
        <v>196</v>
      </c>
      <c r="AG11" s="154"/>
      <c r="AH11" s="154" t="s">
        <v>94</v>
      </c>
      <c r="AI11" s="154" t="s">
        <v>196</v>
      </c>
      <c r="AJ11" s="154"/>
      <c r="AK11" s="161"/>
      <c r="AL11" s="161"/>
      <c r="AM11" s="161"/>
    </row>
    <row r="12" spans="1:39" s="63" customFormat="1" ht="64.150000000000006" customHeight="1" x14ac:dyDescent="0.35">
      <c r="A12" s="154"/>
      <c r="B12" s="154"/>
      <c r="C12" s="154"/>
      <c r="D12" s="154"/>
      <c r="E12" s="154"/>
      <c r="F12" s="154"/>
      <c r="G12" s="154"/>
      <c r="H12" s="9" t="s">
        <v>197</v>
      </c>
      <c r="I12" s="9" t="s">
        <v>110</v>
      </c>
      <c r="J12" s="154"/>
      <c r="K12" s="9" t="s">
        <v>109</v>
      </c>
      <c r="L12" s="9" t="s">
        <v>110</v>
      </c>
      <c r="M12" s="154"/>
      <c r="N12" s="154"/>
      <c r="O12" s="9" t="s">
        <v>197</v>
      </c>
      <c r="P12" s="9" t="s">
        <v>110</v>
      </c>
      <c r="Q12" s="154"/>
      <c r="R12" s="9" t="s">
        <v>109</v>
      </c>
      <c r="S12" s="9" t="s">
        <v>110</v>
      </c>
      <c r="T12" s="154"/>
      <c r="U12" s="154"/>
      <c r="V12" s="154"/>
      <c r="W12" s="154"/>
      <c r="X12" s="154"/>
      <c r="Y12" s="9" t="s">
        <v>197</v>
      </c>
      <c r="Z12" s="9" t="s">
        <v>110</v>
      </c>
      <c r="AA12" s="154"/>
      <c r="AB12" s="9" t="s">
        <v>109</v>
      </c>
      <c r="AC12" s="9" t="s">
        <v>110</v>
      </c>
      <c r="AD12" s="154"/>
      <c r="AE12" s="154"/>
      <c r="AF12" s="9" t="s">
        <v>197</v>
      </c>
      <c r="AG12" s="9" t="s">
        <v>110</v>
      </c>
      <c r="AH12" s="154"/>
      <c r="AI12" s="9" t="s">
        <v>109</v>
      </c>
      <c r="AJ12" s="9" t="s">
        <v>110</v>
      </c>
      <c r="AK12" s="161"/>
      <c r="AL12" s="161"/>
      <c r="AM12" s="161"/>
    </row>
    <row r="13" spans="1:39" s="69" customFormat="1" ht="17.5" x14ac:dyDescent="0.35">
      <c r="A13" s="81" t="s">
        <v>6</v>
      </c>
      <c r="B13" s="82" t="s">
        <v>7</v>
      </c>
      <c r="C13" s="68">
        <v>1</v>
      </c>
      <c r="D13" s="68">
        <v>2</v>
      </c>
      <c r="E13" s="68">
        <v>3</v>
      </c>
      <c r="F13" s="68">
        <v>4</v>
      </c>
      <c r="G13" s="68">
        <v>5</v>
      </c>
      <c r="H13" s="68">
        <v>6</v>
      </c>
      <c r="I13" s="68">
        <v>7</v>
      </c>
      <c r="J13" s="68">
        <v>8</v>
      </c>
      <c r="K13" s="68">
        <v>9</v>
      </c>
      <c r="L13" s="68">
        <v>10</v>
      </c>
      <c r="M13" s="68">
        <v>11</v>
      </c>
      <c r="N13" s="68">
        <v>12</v>
      </c>
      <c r="O13" s="68">
        <v>13</v>
      </c>
      <c r="P13" s="68">
        <v>14</v>
      </c>
      <c r="Q13" s="68">
        <v>15</v>
      </c>
      <c r="R13" s="68">
        <v>16</v>
      </c>
      <c r="S13" s="68">
        <v>17</v>
      </c>
      <c r="T13" s="68">
        <v>18</v>
      </c>
      <c r="U13" s="68">
        <v>19</v>
      </c>
      <c r="V13" s="68">
        <v>20</v>
      </c>
      <c r="W13" s="68">
        <v>21</v>
      </c>
      <c r="X13" s="68">
        <v>22</v>
      </c>
      <c r="Y13" s="68">
        <v>23</v>
      </c>
      <c r="Z13" s="68">
        <v>24</v>
      </c>
      <c r="AA13" s="68">
        <v>25</v>
      </c>
      <c r="AB13" s="68">
        <v>26</v>
      </c>
      <c r="AC13" s="68">
        <v>27</v>
      </c>
      <c r="AD13" s="68">
        <v>28</v>
      </c>
      <c r="AE13" s="68">
        <v>29</v>
      </c>
      <c r="AF13" s="68">
        <v>30</v>
      </c>
      <c r="AG13" s="68">
        <v>31</v>
      </c>
      <c r="AH13" s="68">
        <v>32</v>
      </c>
      <c r="AI13" s="68">
        <v>33</v>
      </c>
      <c r="AJ13" s="68">
        <v>34</v>
      </c>
      <c r="AK13" s="68">
        <v>35</v>
      </c>
      <c r="AL13" s="68">
        <v>36</v>
      </c>
      <c r="AM13" s="68">
        <v>37</v>
      </c>
    </row>
    <row r="14" spans="1:39" s="5" customFormat="1" ht="49.9" customHeight="1" x14ac:dyDescent="0.35">
      <c r="A14" s="83"/>
      <c r="B14" s="84" t="s">
        <v>83</v>
      </c>
      <c r="C14" s="70">
        <f t="shared" ref="C14:AJ14" si="0">C15+C20</f>
        <v>8660</v>
      </c>
      <c r="D14" s="70">
        <f t="shared" si="0"/>
        <v>0</v>
      </c>
      <c r="E14" s="70">
        <f t="shared" si="0"/>
        <v>8660</v>
      </c>
      <c r="F14" s="70">
        <f t="shared" si="0"/>
        <v>6133</v>
      </c>
      <c r="G14" s="70">
        <f t="shared" si="0"/>
        <v>0</v>
      </c>
      <c r="H14" s="70">
        <f t="shared" si="0"/>
        <v>0</v>
      </c>
      <c r="I14" s="70">
        <f t="shared" si="0"/>
        <v>0</v>
      </c>
      <c r="J14" s="70">
        <f t="shared" si="0"/>
        <v>6133</v>
      </c>
      <c r="K14" s="70">
        <f t="shared" si="0"/>
        <v>6133</v>
      </c>
      <c r="L14" s="70">
        <f t="shared" si="0"/>
        <v>0</v>
      </c>
      <c r="M14" s="70">
        <f t="shared" si="0"/>
        <v>2527</v>
      </c>
      <c r="N14" s="70">
        <f t="shared" si="0"/>
        <v>0</v>
      </c>
      <c r="O14" s="70">
        <f t="shared" si="0"/>
        <v>0</v>
      </c>
      <c r="P14" s="70">
        <f t="shared" si="0"/>
        <v>0</v>
      </c>
      <c r="Q14" s="70">
        <f t="shared" si="0"/>
        <v>2527</v>
      </c>
      <c r="R14" s="70">
        <f t="shared" si="0"/>
        <v>2527</v>
      </c>
      <c r="S14" s="70">
        <f t="shared" si="0"/>
        <v>0</v>
      </c>
      <c r="T14" s="70">
        <f t="shared" si="0"/>
        <v>6261.2486440000002</v>
      </c>
      <c r="U14" s="70">
        <f t="shared" si="0"/>
        <v>1315.4564049999999</v>
      </c>
      <c r="V14" s="70">
        <f t="shared" si="0"/>
        <v>4945.7922390000003</v>
      </c>
      <c r="W14" s="70">
        <f t="shared" si="0"/>
        <v>1621.9210890000002</v>
      </c>
      <c r="X14" s="70">
        <f t="shared" si="0"/>
        <v>1143.1636510000001</v>
      </c>
      <c r="Y14" s="70">
        <f t="shared" si="0"/>
        <v>1143.1636510000001</v>
      </c>
      <c r="Z14" s="70">
        <f t="shared" si="0"/>
        <v>0</v>
      </c>
      <c r="AA14" s="70">
        <f t="shared" si="0"/>
        <v>4945.7922390000003</v>
      </c>
      <c r="AB14" s="70">
        <f t="shared" si="0"/>
        <v>4945.7922390000003</v>
      </c>
      <c r="AC14" s="70">
        <f t="shared" si="0"/>
        <v>0</v>
      </c>
      <c r="AD14" s="70">
        <f t="shared" si="0"/>
        <v>172.292754</v>
      </c>
      <c r="AE14" s="70">
        <f t="shared" si="0"/>
        <v>172.292754</v>
      </c>
      <c r="AF14" s="70">
        <f t="shared" si="0"/>
        <v>0</v>
      </c>
      <c r="AG14" s="70">
        <f t="shared" si="0"/>
        <v>0</v>
      </c>
      <c r="AH14" s="70">
        <f t="shared" si="0"/>
        <v>0</v>
      </c>
      <c r="AI14" s="70">
        <f t="shared" si="0"/>
        <v>0</v>
      </c>
      <c r="AJ14" s="70">
        <f t="shared" si="0"/>
        <v>0</v>
      </c>
      <c r="AK14" s="71">
        <f>T14/C14</f>
        <v>0.72300792655889146</v>
      </c>
      <c r="AL14" s="71" t="e">
        <f t="shared" ref="AL14:AM14" si="1">U14/D14</f>
        <v>#DIV/0!</v>
      </c>
      <c r="AM14" s="71">
        <f t="shared" si="1"/>
        <v>0.57110764884526566</v>
      </c>
    </row>
    <row r="15" spans="1:39" s="5" customFormat="1" ht="49.9" customHeight="1" x14ac:dyDescent="0.35">
      <c r="A15" s="83" t="s">
        <v>49</v>
      </c>
      <c r="B15" s="13" t="s">
        <v>174</v>
      </c>
      <c r="C15" s="70">
        <f t="shared" ref="C15:AJ15" si="2">SUM(C16:C19)</f>
        <v>1783</v>
      </c>
      <c r="D15" s="70">
        <f t="shared" si="2"/>
        <v>0</v>
      </c>
      <c r="E15" s="70">
        <f t="shared" si="2"/>
        <v>1783</v>
      </c>
      <c r="F15" s="70">
        <f t="shared" si="2"/>
        <v>1783</v>
      </c>
      <c r="G15" s="70">
        <f t="shared" si="2"/>
        <v>0</v>
      </c>
      <c r="H15" s="70">
        <f t="shared" si="2"/>
        <v>0</v>
      </c>
      <c r="I15" s="70">
        <f t="shared" si="2"/>
        <v>0</v>
      </c>
      <c r="J15" s="70">
        <f t="shared" si="2"/>
        <v>1783</v>
      </c>
      <c r="K15" s="70">
        <f t="shared" si="2"/>
        <v>1783</v>
      </c>
      <c r="L15" s="70">
        <f t="shared" si="2"/>
        <v>0</v>
      </c>
      <c r="M15" s="70">
        <f t="shared" si="2"/>
        <v>0</v>
      </c>
      <c r="N15" s="70">
        <f t="shared" si="2"/>
        <v>0</v>
      </c>
      <c r="O15" s="70">
        <f t="shared" si="2"/>
        <v>0</v>
      </c>
      <c r="P15" s="70">
        <f t="shared" si="2"/>
        <v>0</v>
      </c>
      <c r="Q15" s="70">
        <f t="shared" si="2"/>
        <v>0</v>
      </c>
      <c r="R15" s="70">
        <f t="shared" si="2"/>
        <v>0</v>
      </c>
      <c r="S15" s="70">
        <f t="shared" si="2"/>
        <v>0</v>
      </c>
      <c r="T15" s="70">
        <f t="shared" si="2"/>
        <v>1621.9210890000002</v>
      </c>
      <c r="U15" s="70">
        <f t="shared" si="2"/>
        <v>0</v>
      </c>
      <c r="V15" s="70">
        <f t="shared" si="2"/>
        <v>1621.9210890000002</v>
      </c>
      <c r="W15" s="70">
        <f t="shared" si="2"/>
        <v>1621.9210890000002</v>
      </c>
      <c r="X15" s="70">
        <f t="shared" si="2"/>
        <v>0</v>
      </c>
      <c r="Y15" s="70">
        <f t="shared" si="2"/>
        <v>0</v>
      </c>
      <c r="Z15" s="70">
        <f t="shared" si="2"/>
        <v>0</v>
      </c>
      <c r="AA15" s="70">
        <f t="shared" si="2"/>
        <v>1621.9210890000002</v>
      </c>
      <c r="AB15" s="70">
        <f t="shared" si="2"/>
        <v>1621.9210890000002</v>
      </c>
      <c r="AC15" s="70">
        <f t="shared" si="2"/>
        <v>0</v>
      </c>
      <c r="AD15" s="70">
        <f t="shared" si="2"/>
        <v>0</v>
      </c>
      <c r="AE15" s="70">
        <f t="shared" si="2"/>
        <v>0</v>
      </c>
      <c r="AF15" s="70">
        <f t="shared" si="2"/>
        <v>0</v>
      </c>
      <c r="AG15" s="70">
        <f t="shared" si="2"/>
        <v>0</v>
      </c>
      <c r="AH15" s="70">
        <f t="shared" si="2"/>
        <v>0</v>
      </c>
      <c r="AI15" s="70">
        <f t="shared" si="2"/>
        <v>0</v>
      </c>
      <c r="AJ15" s="70">
        <f t="shared" si="2"/>
        <v>0</v>
      </c>
      <c r="AK15" s="71">
        <f t="shared" ref="AK15:AK27" si="3">T15/C15</f>
        <v>0.90965849074593397</v>
      </c>
      <c r="AL15" s="71"/>
      <c r="AM15" s="71">
        <f t="shared" ref="AM15:AM27" si="4">V15/E15</f>
        <v>0.90965849074593397</v>
      </c>
    </row>
    <row r="16" spans="1:39" ht="49.9" customHeight="1" x14ac:dyDescent="0.35">
      <c r="A16" s="85">
        <v>1</v>
      </c>
      <c r="B16" s="86" t="s">
        <v>152</v>
      </c>
      <c r="C16" s="3">
        <f>SUM(D16:E16)</f>
        <v>733</v>
      </c>
      <c r="D16" s="3">
        <f>G16+N16</f>
        <v>0</v>
      </c>
      <c r="E16" s="3">
        <f>J16+Q16</f>
        <v>733</v>
      </c>
      <c r="F16" s="3">
        <f>G16+J16</f>
        <v>733</v>
      </c>
      <c r="G16" s="3">
        <f>SUM(H16:I16)</f>
        <v>0</v>
      </c>
      <c r="H16" s="72"/>
      <c r="I16" s="72"/>
      <c r="J16" s="3">
        <f>SUM(K16:L16)</f>
        <v>733</v>
      </c>
      <c r="K16" s="141">
        <v>733</v>
      </c>
      <c r="L16" s="72"/>
      <c r="M16" s="3">
        <f>N16+Q16</f>
        <v>0</v>
      </c>
      <c r="N16" s="3">
        <f>SUM(O16:P16)</f>
        <v>0</v>
      </c>
      <c r="O16" s="72"/>
      <c r="P16" s="72"/>
      <c r="Q16" s="3">
        <f>SUM(R16:S16)</f>
        <v>0</v>
      </c>
      <c r="R16" s="72">
        <v>0</v>
      </c>
      <c r="S16" s="72"/>
      <c r="T16" s="3">
        <f>SUM(U16:V16)</f>
        <v>731.61</v>
      </c>
      <c r="U16" s="3">
        <f>X16+AE16</f>
        <v>0</v>
      </c>
      <c r="V16" s="3">
        <f>AA16+AH16</f>
        <v>731.61</v>
      </c>
      <c r="W16" s="3">
        <f>X16+AA16</f>
        <v>731.61</v>
      </c>
      <c r="X16" s="3">
        <f>SUM(Y16:Z16)</f>
        <v>0</v>
      </c>
      <c r="Y16" s="3">
        <v>0</v>
      </c>
      <c r="Z16" s="3"/>
      <c r="AA16" s="3">
        <f>SUM(AB16:AC16)</f>
        <v>731.61</v>
      </c>
      <c r="AB16" s="141">
        <v>731.61</v>
      </c>
      <c r="AC16" s="39"/>
      <c r="AD16" s="3">
        <f>AE16+AH16</f>
        <v>0</v>
      </c>
      <c r="AE16" s="3">
        <f>SUM(AF16:AG16)</f>
        <v>0</v>
      </c>
      <c r="AF16" s="3">
        <v>0</v>
      </c>
      <c r="AG16" s="3"/>
      <c r="AH16" s="3">
        <f>SUM(AI16:AJ16)</f>
        <v>0</v>
      </c>
      <c r="AI16" s="72"/>
      <c r="AJ16" s="39"/>
      <c r="AK16" s="73">
        <f t="shared" si="3"/>
        <v>0.99810368349249656</v>
      </c>
      <c r="AL16" s="73"/>
      <c r="AM16" s="73">
        <f>V16/E16</f>
        <v>0.99810368349249656</v>
      </c>
    </row>
    <row r="17" spans="1:39" ht="49.9" customHeight="1" x14ac:dyDescent="0.35">
      <c r="A17" s="85">
        <v>2</v>
      </c>
      <c r="B17" s="15" t="s">
        <v>139</v>
      </c>
      <c r="C17" s="3">
        <f t="shared" ref="C17:C19" si="5">SUM(D17:E17)</f>
        <v>200</v>
      </c>
      <c r="D17" s="3">
        <f t="shared" ref="D17:D19" si="6">G17+N17</f>
        <v>0</v>
      </c>
      <c r="E17" s="3">
        <f t="shared" ref="E17:E19" si="7">J17+Q17</f>
        <v>200</v>
      </c>
      <c r="F17" s="3">
        <f t="shared" ref="F17:F19" si="8">G17+J17</f>
        <v>200</v>
      </c>
      <c r="G17" s="3">
        <f t="shared" ref="G17:G19" si="9">SUM(H17:I17)</f>
        <v>0</v>
      </c>
      <c r="H17" s="72"/>
      <c r="I17" s="72"/>
      <c r="J17" s="3">
        <f t="shared" ref="J17:J19" si="10">SUM(K17:L17)</f>
        <v>200</v>
      </c>
      <c r="K17" s="141">
        <v>200</v>
      </c>
      <c r="L17" s="72"/>
      <c r="M17" s="3">
        <f t="shared" ref="M17:M19" si="11">N17+Q17</f>
        <v>0</v>
      </c>
      <c r="N17" s="3">
        <f t="shared" ref="N17:N19" si="12">SUM(O17:P17)</f>
        <v>0</v>
      </c>
      <c r="O17" s="72"/>
      <c r="P17" s="72"/>
      <c r="Q17" s="3">
        <f t="shared" ref="Q17:Q27" si="13">SUM(R17:S17)</f>
        <v>0</v>
      </c>
      <c r="R17" s="72">
        <v>0</v>
      </c>
      <c r="S17" s="72"/>
      <c r="T17" s="3">
        <f t="shared" ref="T17:T27" si="14">SUM(U17:V17)</f>
        <v>51.183999999999997</v>
      </c>
      <c r="U17" s="3">
        <f t="shared" ref="U17:U19" si="15">X17+AE17</f>
        <v>0</v>
      </c>
      <c r="V17" s="3">
        <f t="shared" ref="V17:V19" si="16">AA17+AH17</f>
        <v>51.183999999999997</v>
      </c>
      <c r="W17" s="3">
        <f t="shared" ref="W17:W19" si="17">X17+AA17</f>
        <v>51.183999999999997</v>
      </c>
      <c r="X17" s="3">
        <f t="shared" ref="X17:X27" si="18">SUM(Y17:Z17)</f>
        <v>0</v>
      </c>
      <c r="Y17" s="7">
        <v>0</v>
      </c>
      <c r="Z17" s="3"/>
      <c r="AA17" s="3">
        <f t="shared" ref="AA17:AA27" si="19">SUM(AB17:AC17)</f>
        <v>51.183999999999997</v>
      </c>
      <c r="AB17" s="141">
        <v>51.183999999999997</v>
      </c>
      <c r="AC17" s="39"/>
      <c r="AD17" s="3">
        <f t="shared" ref="AD17:AD19" si="20">AE17+AH17</f>
        <v>0</v>
      </c>
      <c r="AE17" s="3">
        <f t="shared" ref="AE17:AE19" si="21">SUM(AF17:AG17)</f>
        <v>0</v>
      </c>
      <c r="AF17" s="6">
        <v>0</v>
      </c>
      <c r="AG17" s="3"/>
      <c r="AH17" s="3">
        <f t="shared" ref="AH17:AH27" si="22">SUM(AI17:AJ17)</f>
        <v>0</v>
      </c>
      <c r="AI17" s="72"/>
      <c r="AJ17" s="39"/>
      <c r="AK17" s="73">
        <f t="shared" si="3"/>
        <v>0.25591999999999998</v>
      </c>
      <c r="AL17" s="73"/>
      <c r="AM17" s="73">
        <f t="shared" si="4"/>
        <v>0.25591999999999998</v>
      </c>
    </row>
    <row r="18" spans="1:39" ht="49.9" customHeight="1" x14ac:dyDescent="0.35">
      <c r="A18" s="85">
        <v>3</v>
      </c>
      <c r="B18" s="15" t="s">
        <v>136</v>
      </c>
      <c r="C18" s="3">
        <f t="shared" si="5"/>
        <v>600</v>
      </c>
      <c r="D18" s="3">
        <f t="shared" si="6"/>
        <v>0</v>
      </c>
      <c r="E18" s="3">
        <f t="shared" si="7"/>
        <v>600</v>
      </c>
      <c r="F18" s="3">
        <f t="shared" si="8"/>
        <v>600</v>
      </c>
      <c r="G18" s="3">
        <f t="shared" si="9"/>
        <v>0</v>
      </c>
      <c r="H18" s="72"/>
      <c r="I18" s="72"/>
      <c r="J18" s="3">
        <f t="shared" si="10"/>
        <v>600</v>
      </c>
      <c r="K18" s="141">
        <v>600</v>
      </c>
      <c r="L18" s="72"/>
      <c r="M18" s="3">
        <f t="shared" si="11"/>
        <v>0</v>
      </c>
      <c r="N18" s="3">
        <f t="shared" si="12"/>
        <v>0</v>
      </c>
      <c r="O18" s="72"/>
      <c r="P18" s="72"/>
      <c r="Q18" s="3">
        <f t="shared" si="13"/>
        <v>0</v>
      </c>
      <c r="R18" s="72">
        <v>0</v>
      </c>
      <c r="S18" s="72"/>
      <c r="T18" s="3">
        <f t="shared" si="14"/>
        <v>599.97900000000004</v>
      </c>
      <c r="U18" s="3">
        <f t="shared" si="15"/>
        <v>0</v>
      </c>
      <c r="V18" s="3">
        <f t="shared" si="16"/>
        <v>599.97900000000004</v>
      </c>
      <c r="W18" s="3">
        <f t="shared" si="17"/>
        <v>599.97900000000004</v>
      </c>
      <c r="X18" s="3">
        <f t="shared" si="18"/>
        <v>0</v>
      </c>
      <c r="Y18" s="7">
        <v>0</v>
      </c>
      <c r="Z18" s="3"/>
      <c r="AA18" s="3">
        <f t="shared" si="19"/>
        <v>599.97900000000004</v>
      </c>
      <c r="AB18" s="141">
        <v>599.97900000000004</v>
      </c>
      <c r="AC18" s="39"/>
      <c r="AD18" s="3">
        <f t="shared" si="20"/>
        <v>0</v>
      </c>
      <c r="AE18" s="3">
        <f t="shared" si="21"/>
        <v>0</v>
      </c>
      <c r="AF18" s="8">
        <v>0</v>
      </c>
      <c r="AG18" s="3"/>
      <c r="AH18" s="3">
        <f t="shared" si="22"/>
        <v>0</v>
      </c>
      <c r="AI18" s="72"/>
      <c r="AJ18" s="39"/>
      <c r="AK18" s="73">
        <f t="shared" si="3"/>
        <v>0.9999650000000001</v>
      </c>
      <c r="AL18" s="73"/>
      <c r="AM18" s="73">
        <f t="shared" si="4"/>
        <v>0.9999650000000001</v>
      </c>
    </row>
    <row r="19" spans="1:39" ht="64.900000000000006" customHeight="1" x14ac:dyDescent="0.35">
      <c r="A19" s="85">
        <v>4</v>
      </c>
      <c r="B19" s="86" t="s">
        <v>153</v>
      </c>
      <c r="C19" s="3">
        <f t="shared" si="5"/>
        <v>250</v>
      </c>
      <c r="D19" s="3">
        <f t="shared" si="6"/>
        <v>0</v>
      </c>
      <c r="E19" s="3">
        <f t="shared" si="7"/>
        <v>250</v>
      </c>
      <c r="F19" s="3">
        <f t="shared" si="8"/>
        <v>250</v>
      </c>
      <c r="G19" s="3">
        <f t="shared" si="9"/>
        <v>0</v>
      </c>
      <c r="H19" s="72"/>
      <c r="I19" s="72"/>
      <c r="J19" s="3">
        <f t="shared" si="10"/>
        <v>250</v>
      </c>
      <c r="K19" s="141">
        <v>250</v>
      </c>
      <c r="L19" s="72"/>
      <c r="M19" s="3">
        <f t="shared" si="11"/>
        <v>0</v>
      </c>
      <c r="N19" s="3">
        <f t="shared" si="12"/>
        <v>0</v>
      </c>
      <c r="O19" s="72"/>
      <c r="P19" s="72"/>
      <c r="Q19" s="3">
        <f t="shared" si="13"/>
        <v>0</v>
      </c>
      <c r="R19" s="72">
        <v>0</v>
      </c>
      <c r="S19" s="72"/>
      <c r="T19" s="3">
        <f t="shared" si="14"/>
        <v>239.148089</v>
      </c>
      <c r="U19" s="3">
        <f t="shared" si="15"/>
        <v>0</v>
      </c>
      <c r="V19" s="3">
        <f t="shared" si="16"/>
        <v>239.148089</v>
      </c>
      <c r="W19" s="3">
        <f t="shared" si="17"/>
        <v>239.148089</v>
      </c>
      <c r="X19" s="3">
        <f t="shared" si="18"/>
        <v>0</v>
      </c>
      <c r="Y19" s="7">
        <v>0</v>
      </c>
      <c r="Z19" s="3"/>
      <c r="AA19" s="3">
        <f t="shared" si="19"/>
        <v>239.148089</v>
      </c>
      <c r="AB19" s="141">
        <v>239.148089</v>
      </c>
      <c r="AC19" s="39"/>
      <c r="AD19" s="3">
        <f t="shared" si="20"/>
        <v>0</v>
      </c>
      <c r="AE19" s="3">
        <f t="shared" si="21"/>
        <v>0</v>
      </c>
      <c r="AF19" s="8">
        <v>0</v>
      </c>
      <c r="AG19" s="3"/>
      <c r="AH19" s="3">
        <f t="shared" si="22"/>
        <v>0</v>
      </c>
      <c r="AI19" s="7"/>
      <c r="AJ19" s="39"/>
      <c r="AK19" s="73">
        <f t="shared" si="3"/>
        <v>0.95659235600000003</v>
      </c>
      <c r="AL19" s="73"/>
      <c r="AM19" s="73">
        <f t="shared" si="4"/>
        <v>0.95659235600000003</v>
      </c>
    </row>
    <row r="20" spans="1:39" s="5" customFormat="1" ht="49.9" customHeight="1" x14ac:dyDescent="0.35">
      <c r="A20" s="83" t="s">
        <v>29</v>
      </c>
      <c r="B20" s="84" t="s">
        <v>251</v>
      </c>
      <c r="C20" s="70">
        <f>SUM(C21:C27)</f>
        <v>6877</v>
      </c>
      <c r="D20" s="70">
        <f t="shared" ref="D20:AJ20" si="23">SUM(D21:D27)</f>
        <v>0</v>
      </c>
      <c r="E20" s="70">
        <f t="shared" si="23"/>
        <v>6877</v>
      </c>
      <c r="F20" s="70">
        <f t="shared" si="23"/>
        <v>4350</v>
      </c>
      <c r="G20" s="70">
        <f t="shared" si="23"/>
        <v>0</v>
      </c>
      <c r="H20" s="70">
        <f t="shared" si="23"/>
        <v>0</v>
      </c>
      <c r="I20" s="70">
        <f t="shared" si="23"/>
        <v>0</v>
      </c>
      <c r="J20" s="70">
        <f t="shared" si="23"/>
        <v>4350</v>
      </c>
      <c r="K20" s="70">
        <f>SUM(K21:K27)</f>
        <v>4350</v>
      </c>
      <c r="L20" s="70">
        <f>SUM(L21:L27)</f>
        <v>0</v>
      </c>
      <c r="M20" s="70">
        <f t="shared" si="23"/>
        <v>2527</v>
      </c>
      <c r="N20" s="70">
        <f t="shared" si="23"/>
        <v>0</v>
      </c>
      <c r="O20" s="70">
        <f t="shared" si="23"/>
        <v>0</v>
      </c>
      <c r="P20" s="70">
        <f t="shared" si="23"/>
        <v>0</v>
      </c>
      <c r="Q20" s="70">
        <f t="shared" si="23"/>
        <v>2527</v>
      </c>
      <c r="R20" s="70">
        <f t="shared" si="23"/>
        <v>2527</v>
      </c>
      <c r="S20" s="70">
        <f t="shared" si="23"/>
        <v>0</v>
      </c>
      <c r="T20" s="70">
        <f t="shared" si="23"/>
        <v>4639.3275549999998</v>
      </c>
      <c r="U20" s="70">
        <f t="shared" si="23"/>
        <v>1315.4564049999999</v>
      </c>
      <c r="V20" s="70">
        <f t="shared" si="23"/>
        <v>3323.8711499999999</v>
      </c>
      <c r="W20" s="70">
        <f t="shared" si="23"/>
        <v>0</v>
      </c>
      <c r="X20" s="70">
        <f t="shared" si="23"/>
        <v>1143.1636510000001</v>
      </c>
      <c r="Y20" s="70">
        <f t="shared" si="23"/>
        <v>1143.1636510000001</v>
      </c>
      <c r="Z20" s="70">
        <f t="shared" si="23"/>
        <v>0</v>
      </c>
      <c r="AA20" s="70">
        <f t="shared" si="23"/>
        <v>3323.8711499999999</v>
      </c>
      <c r="AB20" s="70">
        <f t="shared" si="23"/>
        <v>3323.8711499999999</v>
      </c>
      <c r="AC20" s="70">
        <f t="shared" si="23"/>
        <v>0</v>
      </c>
      <c r="AD20" s="70">
        <f t="shared" si="23"/>
        <v>172.292754</v>
      </c>
      <c r="AE20" s="70">
        <f t="shared" si="23"/>
        <v>172.292754</v>
      </c>
      <c r="AF20" s="70"/>
      <c r="AG20" s="70">
        <f t="shared" si="23"/>
        <v>0</v>
      </c>
      <c r="AH20" s="70">
        <f t="shared" si="23"/>
        <v>0</v>
      </c>
      <c r="AI20" s="70">
        <f t="shared" si="23"/>
        <v>0</v>
      </c>
      <c r="AJ20" s="70">
        <f t="shared" si="23"/>
        <v>0</v>
      </c>
      <c r="AK20" s="71">
        <f t="shared" si="3"/>
        <v>0.67461502908244875</v>
      </c>
      <c r="AL20" s="71" t="e">
        <f t="shared" ref="AL20:AL27" si="24">U20/D20</f>
        <v>#DIV/0!</v>
      </c>
      <c r="AM20" s="71">
        <f t="shared" si="4"/>
        <v>0.48333156172749747</v>
      </c>
    </row>
    <row r="21" spans="1:39" ht="66" customHeight="1" x14ac:dyDescent="0.35">
      <c r="A21" s="85">
        <v>1</v>
      </c>
      <c r="B21" s="15" t="s">
        <v>145</v>
      </c>
      <c r="C21" s="3">
        <f t="shared" ref="C21:C27" si="25">SUM(D21:E21)</f>
        <v>10</v>
      </c>
      <c r="D21" s="3">
        <f>G21+N21</f>
        <v>0</v>
      </c>
      <c r="E21" s="3">
        <f t="shared" ref="E21:E27" si="26">J21+Q21</f>
        <v>10</v>
      </c>
      <c r="F21" s="3">
        <f t="shared" ref="F21" si="27">G21+J21</f>
        <v>10</v>
      </c>
      <c r="G21" s="3">
        <f t="shared" ref="G21" si="28">SUM(H21:I21)</f>
        <v>0</v>
      </c>
      <c r="H21" s="72"/>
      <c r="I21" s="72"/>
      <c r="J21" s="3">
        <f t="shared" ref="J21" si="29">SUM(K21:L21)</f>
        <v>10</v>
      </c>
      <c r="K21" s="141">
        <v>10</v>
      </c>
      <c r="L21" s="72"/>
      <c r="M21" s="3">
        <f t="shared" ref="M21" si="30">N21+Q21</f>
        <v>0</v>
      </c>
      <c r="N21" s="3">
        <f t="shared" ref="N21" si="31">SUM(O21:P21)</f>
        <v>0</v>
      </c>
      <c r="O21" s="72"/>
      <c r="P21" s="72"/>
      <c r="Q21" s="3">
        <f t="shared" si="13"/>
        <v>0</v>
      </c>
      <c r="R21" s="72">
        <v>0</v>
      </c>
      <c r="S21" s="72"/>
      <c r="T21" s="3">
        <f t="shared" si="14"/>
        <v>10</v>
      </c>
      <c r="U21" s="3">
        <f t="shared" ref="U21" si="32">X21+AE21</f>
        <v>0</v>
      </c>
      <c r="V21" s="3">
        <f t="shared" ref="V21" si="33">AA21+AH21</f>
        <v>10</v>
      </c>
      <c r="W21" s="39"/>
      <c r="X21" s="3">
        <f t="shared" si="18"/>
        <v>0</v>
      </c>
      <c r="Y21" s="141">
        <v>0</v>
      </c>
      <c r="Z21" s="39"/>
      <c r="AA21" s="3">
        <f t="shared" si="19"/>
        <v>10</v>
      </c>
      <c r="AB21" s="72">
        <v>10</v>
      </c>
      <c r="AC21" s="39"/>
      <c r="AD21" s="3">
        <f t="shared" ref="AD21" si="34">AE21+AH21</f>
        <v>0</v>
      </c>
      <c r="AE21" s="3">
        <f t="shared" ref="AE21" si="35">SUM(AF21:AG21)</f>
        <v>0</v>
      </c>
      <c r="AF21" s="72">
        <v>0</v>
      </c>
      <c r="AG21" s="39"/>
      <c r="AH21" s="3">
        <f t="shared" si="22"/>
        <v>0</v>
      </c>
      <c r="AI21" s="72">
        <v>0</v>
      </c>
      <c r="AJ21" s="39"/>
      <c r="AK21" s="73">
        <f t="shared" si="3"/>
        <v>1</v>
      </c>
      <c r="AL21" s="73" t="e">
        <f t="shared" si="24"/>
        <v>#DIV/0!</v>
      </c>
      <c r="AM21" s="73">
        <f t="shared" si="4"/>
        <v>1</v>
      </c>
    </row>
    <row r="22" spans="1:39" ht="49.9" customHeight="1" x14ac:dyDescent="0.35">
      <c r="A22" s="85">
        <v>2</v>
      </c>
      <c r="B22" s="15" t="s">
        <v>146</v>
      </c>
      <c r="C22" s="3">
        <f t="shared" si="25"/>
        <v>1080</v>
      </c>
      <c r="D22" s="3">
        <f t="shared" ref="D22:D27" si="36">G22+N22</f>
        <v>0</v>
      </c>
      <c r="E22" s="3">
        <f t="shared" si="26"/>
        <v>1080</v>
      </c>
      <c r="F22" s="3">
        <f t="shared" ref="F22:F27" si="37">G22+J22</f>
        <v>1080</v>
      </c>
      <c r="G22" s="3">
        <f t="shared" ref="G22:G27" si="38">SUM(H22:I22)</f>
        <v>0</v>
      </c>
      <c r="H22" s="72"/>
      <c r="I22" s="72"/>
      <c r="J22" s="3">
        <f t="shared" ref="J22:J27" si="39">SUM(K22:L22)</f>
        <v>1080</v>
      </c>
      <c r="K22" s="141">
        <v>1080</v>
      </c>
      <c r="L22" s="72"/>
      <c r="M22" s="3">
        <f t="shared" ref="M22:M27" si="40">N22+Q22</f>
        <v>0</v>
      </c>
      <c r="N22" s="3">
        <f t="shared" ref="N22:N27" si="41">SUM(O22:P22)</f>
        <v>0</v>
      </c>
      <c r="O22" s="72"/>
      <c r="P22" s="72"/>
      <c r="Q22" s="3">
        <f t="shared" si="13"/>
        <v>0</v>
      </c>
      <c r="R22" s="72">
        <v>0</v>
      </c>
      <c r="S22" s="72"/>
      <c r="T22" s="3">
        <f t="shared" si="14"/>
        <v>1023.124645</v>
      </c>
      <c r="U22" s="3">
        <f t="shared" ref="U22:U27" si="42">X22+AE22</f>
        <v>0</v>
      </c>
      <c r="V22" s="3">
        <f t="shared" ref="V22:V27" si="43">AA22+AH22</f>
        <v>1023.124645</v>
      </c>
      <c r="W22" s="39"/>
      <c r="X22" s="3">
        <f t="shared" si="18"/>
        <v>0</v>
      </c>
      <c r="Y22" s="141">
        <v>0</v>
      </c>
      <c r="Z22" s="39"/>
      <c r="AA22" s="3">
        <f t="shared" si="19"/>
        <v>1023.124645</v>
      </c>
      <c r="AB22" s="72">
        <v>1023.124645</v>
      </c>
      <c r="AC22" s="39"/>
      <c r="AD22" s="3">
        <f t="shared" ref="AD22:AD27" si="44">AE22+AH22</f>
        <v>0</v>
      </c>
      <c r="AE22" s="3">
        <f t="shared" ref="AE22:AE27" si="45">SUM(AF22:AG22)</f>
        <v>0</v>
      </c>
      <c r="AF22" s="72">
        <v>0</v>
      </c>
      <c r="AG22" s="39"/>
      <c r="AH22" s="3">
        <f t="shared" si="22"/>
        <v>0</v>
      </c>
      <c r="AI22" s="72">
        <v>0</v>
      </c>
      <c r="AJ22" s="39"/>
      <c r="AK22" s="73">
        <f t="shared" si="3"/>
        <v>0.94733763425925921</v>
      </c>
      <c r="AL22" s="73" t="e">
        <f t="shared" si="24"/>
        <v>#DIV/0!</v>
      </c>
      <c r="AM22" s="73">
        <f t="shared" si="4"/>
        <v>0.94733763425925921</v>
      </c>
    </row>
    <row r="23" spans="1:39" ht="49.9" customHeight="1" x14ac:dyDescent="0.35">
      <c r="A23" s="85">
        <v>3</v>
      </c>
      <c r="B23" s="15" t="s">
        <v>147</v>
      </c>
      <c r="C23" s="3">
        <f t="shared" si="25"/>
        <v>1118</v>
      </c>
      <c r="D23" s="3">
        <f t="shared" si="36"/>
        <v>0</v>
      </c>
      <c r="E23" s="3">
        <f t="shared" si="26"/>
        <v>1118</v>
      </c>
      <c r="F23" s="3">
        <f t="shared" si="37"/>
        <v>890</v>
      </c>
      <c r="G23" s="3">
        <f t="shared" si="38"/>
        <v>0</v>
      </c>
      <c r="H23" s="72"/>
      <c r="I23" s="72"/>
      <c r="J23" s="3">
        <f t="shared" si="39"/>
        <v>890</v>
      </c>
      <c r="K23" s="142">
        <v>890</v>
      </c>
      <c r="L23" s="72"/>
      <c r="M23" s="3">
        <f t="shared" si="40"/>
        <v>228</v>
      </c>
      <c r="N23" s="3">
        <f t="shared" si="41"/>
        <v>0</v>
      </c>
      <c r="O23" s="72"/>
      <c r="P23" s="72"/>
      <c r="Q23" s="3">
        <f t="shared" si="13"/>
        <v>228</v>
      </c>
      <c r="R23" s="72">
        <v>228</v>
      </c>
      <c r="S23" s="72"/>
      <c r="T23" s="3">
        <f t="shared" si="14"/>
        <v>616.97326199999998</v>
      </c>
      <c r="U23" s="3">
        <f t="shared" si="42"/>
        <v>66.364159000000001</v>
      </c>
      <c r="V23" s="3">
        <f t="shared" si="43"/>
        <v>550.609103</v>
      </c>
      <c r="W23" s="39"/>
      <c r="X23" s="3">
        <f t="shared" si="18"/>
        <v>66.364159000000001</v>
      </c>
      <c r="Y23" s="141">
        <v>66.364159000000001</v>
      </c>
      <c r="Z23" s="39"/>
      <c r="AA23" s="3">
        <f t="shared" si="19"/>
        <v>550.609103</v>
      </c>
      <c r="AB23" s="72">
        <v>550.609103</v>
      </c>
      <c r="AC23" s="39"/>
      <c r="AD23" s="3">
        <f t="shared" si="44"/>
        <v>0</v>
      </c>
      <c r="AE23" s="3">
        <f t="shared" si="45"/>
        <v>0</v>
      </c>
      <c r="AF23" s="72">
        <v>0</v>
      </c>
      <c r="AG23" s="39"/>
      <c r="AH23" s="3">
        <f t="shared" si="22"/>
        <v>0</v>
      </c>
      <c r="AI23" s="72">
        <v>0</v>
      </c>
      <c r="AJ23" s="39"/>
      <c r="AK23" s="73">
        <f t="shared" si="3"/>
        <v>0.55185443828264757</v>
      </c>
      <c r="AL23" s="73" t="e">
        <f t="shared" si="24"/>
        <v>#DIV/0!</v>
      </c>
      <c r="AM23" s="73">
        <f t="shared" si="4"/>
        <v>0.4924947254025045</v>
      </c>
    </row>
    <row r="24" spans="1:39" ht="49.9" customHeight="1" x14ac:dyDescent="0.35">
      <c r="A24" s="85">
        <v>4</v>
      </c>
      <c r="B24" s="15" t="s">
        <v>148</v>
      </c>
      <c r="C24" s="3">
        <f t="shared" si="25"/>
        <v>627</v>
      </c>
      <c r="D24" s="3">
        <f t="shared" si="36"/>
        <v>0</v>
      </c>
      <c r="E24" s="3">
        <f t="shared" si="26"/>
        <v>627</v>
      </c>
      <c r="F24" s="3">
        <f t="shared" si="37"/>
        <v>380</v>
      </c>
      <c r="G24" s="3">
        <f t="shared" si="38"/>
        <v>0</v>
      </c>
      <c r="H24" s="72"/>
      <c r="I24" s="72"/>
      <c r="J24" s="3">
        <f t="shared" si="39"/>
        <v>380</v>
      </c>
      <c r="K24" s="141">
        <v>380</v>
      </c>
      <c r="L24" s="72"/>
      <c r="M24" s="3">
        <f t="shared" si="40"/>
        <v>247</v>
      </c>
      <c r="N24" s="3">
        <f t="shared" si="41"/>
        <v>0</v>
      </c>
      <c r="O24" s="72"/>
      <c r="P24" s="72"/>
      <c r="Q24" s="3">
        <f t="shared" si="13"/>
        <v>247</v>
      </c>
      <c r="R24" s="72">
        <v>247</v>
      </c>
      <c r="S24" s="72"/>
      <c r="T24" s="3">
        <f t="shared" si="14"/>
        <v>1022.787344</v>
      </c>
      <c r="U24" s="3">
        <f t="shared" si="42"/>
        <v>744.03990799999997</v>
      </c>
      <c r="V24" s="3">
        <f t="shared" si="43"/>
        <v>278.74743599999999</v>
      </c>
      <c r="W24" s="39"/>
      <c r="X24" s="3">
        <f t="shared" si="18"/>
        <v>664.72721200000001</v>
      </c>
      <c r="Y24" s="141">
        <v>664.72721200000001</v>
      </c>
      <c r="Z24" s="39"/>
      <c r="AA24" s="3">
        <f t="shared" si="19"/>
        <v>278.74743599999999</v>
      </c>
      <c r="AB24" s="72">
        <v>278.74743599999999</v>
      </c>
      <c r="AC24" s="39"/>
      <c r="AD24" s="3">
        <f t="shared" si="44"/>
        <v>79.312696000000003</v>
      </c>
      <c r="AE24" s="3">
        <f t="shared" si="45"/>
        <v>79.312696000000003</v>
      </c>
      <c r="AF24" s="72">
        <v>79.312696000000003</v>
      </c>
      <c r="AG24" s="39"/>
      <c r="AH24" s="3">
        <f t="shared" si="22"/>
        <v>0</v>
      </c>
      <c r="AI24" s="72">
        <v>0</v>
      </c>
      <c r="AJ24" s="39"/>
      <c r="AK24" s="73">
        <f t="shared" si="3"/>
        <v>1.6312397830940988</v>
      </c>
      <c r="AL24" s="73" t="e">
        <f t="shared" si="24"/>
        <v>#DIV/0!</v>
      </c>
      <c r="AM24" s="73">
        <f t="shared" si="4"/>
        <v>0.44457326315789475</v>
      </c>
    </row>
    <row r="25" spans="1:39" ht="49.9" customHeight="1" x14ac:dyDescent="0.35">
      <c r="A25" s="85">
        <v>5</v>
      </c>
      <c r="B25" s="15" t="s">
        <v>149</v>
      </c>
      <c r="C25" s="3">
        <f t="shared" si="25"/>
        <v>905</v>
      </c>
      <c r="D25" s="3">
        <f t="shared" si="36"/>
        <v>0</v>
      </c>
      <c r="E25" s="3">
        <f t="shared" si="26"/>
        <v>905</v>
      </c>
      <c r="F25" s="3">
        <f t="shared" si="37"/>
        <v>905</v>
      </c>
      <c r="G25" s="3">
        <f t="shared" si="38"/>
        <v>0</v>
      </c>
      <c r="H25" s="72"/>
      <c r="I25" s="72"/>
      <c r="J25" s="3">
        <f t="shared" si="39"/>
        <v>905</v>
      </c>
      <c r="K25" s="141">
        <v>905</v>
      </c>
      <c r="L25" s="72"/>
      <c r="M25" s="3">
        <f t="shared" si="40"/>
        <v>0</v>
      </c>
      <c r="N25" s="3">
        <f t="shared" si="41"/>
        <v>0</v>
      </c>
      <c r="O25" s="72"/>
      <c r="P25" s="72"/>
      <c r="Q25" s="3">
        <f t="shared" si="13"/>
        <v>0</v>
      </c>
      <c r="R25" s="72">
        <v>0</v>
      </c>
      <c r="S25" s="72"/>
      <c r="T25" s="3">
        <f t="shared" si="14"/>
        <v>1075.9574170000001</v>
      </c>
      <c r="U25" s="3">
        <f t="shared" si="42"/>
        <v>351.30219999999997</v>
      </c>
      <c r="V25" s="3">
        <f t="shared" si="43"/>
        <v>724.65521699999999</v>
      </c>
      <c r="W25" s="39"/>
      <c r="X25" s="3">
        <f t="shared" si="18"/>
        <v>343.14019999999999</v>
      </c>
      <c r="Y25" s="141">
        <v>343.14019999999999</v>
      </c>
      <c r="Z25" s="39"/>
      <c r="AA25" s="3">
        <f t="shared" si="19"/>
        <v>724.65521699999999</v>
      </c>
      <c r="AB25" s="72">
        <v>724.65521699999999</v>
      </c>
      <c r="AC25" s="39"/>
      <c r="AD25" s="3">
        <f t="shared" si="44"/>
        <v>8.1620000000000008</v>
      </c>
      <c r="AE25" s="3">
        <f t="shared" si="45"/>
        <v>8.1620000000000008</v>
      </c>
      <c r="AF25" s="72">
        <v>8.1620000000000008</v>
      </c>
      <c r="AG25" s="39"/>
      <c r="AH25" s="3">
        <f t="shared" si="22"/>
        <v>0</v>
      </c>
      <c r="AI25" s="72">
        <v>0</v>
      </c>
      <c r="AJ25" s="39"/>
      <c r="AK25" s="73">
        <f t="shared" si="3"/>
        <v>1.1889032232044199</v>
      </c>
      <c r="AL25" s="73" t="e">
        <f t="shared" si="24"/>
        <v>#DIV/0!</v>
      </c>
      <c r="AM25" s="73">
        <f t="shared" si="4"/>
        <v>0.80072399668508287</v>
      </c>
    </row>
    <row r="26" spans="1:39" ht="49.9" customHeight="1" x14ac:dyDescent="0.35">
      <c r="A26" s="85">
        <v>6</v>
      </c>
      <c r="B26" s="15" t="s">
        <v>150</v>
      </c>
      <c r="C26" s="3">
        <f t="shared" si="25"/>
        <v>590</v>
      </c>
      <c r="D26" s="3">
        <f t="shared" si="36"/>
        <v>0</v>
      </c>
      <c r="E26" s="3">
        <f t="shared" si="26"/>
        <v>590</v>
      </c>
      <c r="F26" s="3">
        <f t="shared" si="37"/>
        <v>590</v>
      </c>
      <c r="G26" s="3">
        <f t="shared" si="38"/>
        <v>0</v>
      </c>
      <c r="H26" s="72"/>
      <c r="I26" s="72"/>
      <c r="J26" s="3">
        <f t="shared" si="39"/>
        <v>590</v>
      </c>
      <c r="K26" s="141">
        <v>590</v>
      </c>
      <c r="L26" s="72"/>
      <c r="M26" s="3">
        <f t="shared" si="40"/>
        <v>0</v>
      </c>
      <c r="N26" s="3">
        <f t="shared" si="41"/>
        <v>0</v>
      </c>
      <c r="O26" s="72"/>
      <c r="P26" s="72"/>
      <c r="Q26" s="3">
        <f t="shared" si="13"/>
        <v>0</v>
      </c>
      <c r="R26" s="72">
        <v>0</v>
      </c>
      <c r="S26" s="72"/>
      <c r="T26" s="3">
        <f t="shared" si="14"/>
        <v>241.73474899999999</v>
      </c>
      <c r="U26" s="3">
        <f t="shared" si="42"/>
        <v>0</v>
      </c>
      <c r="V26" s="3">
        <f t="shared" si="43"/>
        <v>241.73474899999999</v>
      </c>
      <c r="W26" s="39"/>
      <c r="X26" s="3">
        <f t="shared" si="18"/>
        <v>0</v>
      </c>
      <c r="Y26" s="141">
        <v>0</v>
      </c>
      <c r="Z26" s="39"/>
      <c r="AA26" s="3">
        <f t="shared" si="19"/>
        <v>241.73474899999999</v>
      </c>
      <c r="AB26" s="72">
        <v>241.73474899999999</v>
      </c>
      <c r="AC26" s="39"/>
      <c r="AD26" s="3">
        <f t="shared" si="44"/>
        <v>0</v>
      </c>
      <c r="AE26" s="3">
        <f t="shared" si="45"/>
        <v>0</v>
      </c>
      <c r="AF26" s="72">
        <v>0</v>
      </c>
      <c r="AG26" s="39"/>
      <c r="AH26" s="3">
        <f t="shared" si="22"/>
        <v>0</v>
      </c>
      <c r="AI26" s="72">
        <v>0</v>
      </c>
      <c r="AJ26" s="39"/>
      <c r="AK26" s="73">
        <f t="shared" si="3"/>
        <v>0.40971991355932202</v>
      </c>
      <c r="AL26" s="73" t="e">
        <f t="shared" si="24"/>
        <v>#DIV/0!</v>
      </c>
      <c r="AM26" s="73">
        <f t="shared" si="4"/>
        <v>0.40971991355932202</v>
      </c>
    </row>
    <row r="27" spans="1:39" ht="49.9" customHeight="1" x14ac:dyDescent="0.35">
      <c r="A27" s="85">
        <v>7</v>
      </c>
      <c r="B27" s="15" t="s">
        <v>151</v>
      </c>
      <c r="C27" s="3">
        <f t="shared" si="25"/>
        <v>2547</v>
      </c>
      <c r="D27" s="3">
        <f t="shared" si="36"/>
        <v>0</v>
      </c>
      <c r="E27" s="3">
        <f t="shared" si="26"/>
        <v>2547</v>
      </c>
      <c r="F27" s="3">
        <f t="shared" si="37"/>
        <v>495</v>
      </c>
      <c r="G27" s="3">
        <f t="shared" si="38"/>
        <v>0</v>
      </c>
      <c r="H27" s="72"/>
      <c r="I27" s="72"/>
      <c r="J27" s="3">
        <f t="shared" si="39"/>
        <v>495</v>
      </c>
      <c r="K27" s="141">
        <v>495</v>
      </c>
      <c r="L27" s="72"/>
      <c r="M27" s="3">
        <f t="shared" si="40"/>
        <v>2052</v>
      </c>
      <c r="N27" s="3">
        <f t="shared" si="41"/>
        <v>0</v>
      </c>
      <c r="O27" s="72"/>
      <c r="P27" s="72"/>
      <c r="Q27" s="3">
        <f t="shared" si="13"/>
        <v>2052</v>
      </c>
      <c r="R27" s="72">
        <v>2052</v>
      </c>
      <c r="S27" s="72"/>
      <c r="T27" s="3">
        <f t="shared" si="14"/>
        <v>648.75013799999999</v>
      </c>
      <c r="U27" s="3">
        <f t="shared" si="42"/>
        <v>153.75013799999999</v>
      </c>
      <c r="V27" s="3">
        <f t="shared" si="43"/>
        <v>495</v>
      </c>
      <c r="W27" s="39"/>
      <c r="X27" s="3">
        <f t="shared" si="18"/>
        <v>68.932079999999999</v>
      </c>
      <c r="Y27" s="141">
        <v>68.932079999999999</v>
      </c>
      <c r="Z27" s="39"/>
      <c r="AA27" s="3">
        <f t="shared" si="19"/>
        <v>495</v>
      </c>
      <c r="AB27" s="72">
        <v>495</v>
      </c>
      <c r="AC27" s="39"/>
      <c r="AD27" s="3">
        <f t="shared" si="44"/>
        <v>84.818057999999994</v>
      </c>
      <c r="AE27" s="3">
        <f t="shared" si="45"/>
        <v>84.818057999999994</v>
      </c>
      <c r="AF27" s="72">
        <v>84.818057999999994</v>
      </c>
      <c r="AG27" s="39"/>
      <c r="AH27" s="3">
        <f t="shared" si="22"/>
        <v>0</v>
      </c>
      <c r="AI27" s="72">
        <v>0</v>
      </c>
      <c r="AJ27" s="39"/>
      <c r="AK27" s="73">
        <f t="shared" si="3"/>
        <v>0.25471147938751471</v>
      </c>
      <c r="AL27" s="73" t="e">
        <f t="shared" si="24"/>
        <v>#DIV/0!</v>
      </c>
      <c r="AM27" s="73">
        <f t="shared" si="4"/>
        <v>0.19434628975265017</v>
      </c>
    </row>
    <row r="29" spans="1:39" x14ac:dyDescent="0.35">
      <c r="K29" s="87"/>
    </row>
    <row r="30" spans="1:39" x14ac:dyDescent="0.35">
      <c r="K30" s="87"/>
    </row>
    <row r="31" spans="1:39" x14ac:dyDescent="0.35">
      <c r="K31" s="87"/>
    </row>
    <row r="32" spans="1:39" x14ac:dyDescent="0.35">
      <c r="K32" s="87"/>
    </row>
    <row r="33" spans="11:11" x14ac:dyDescent="0.35">
      <c r="K33" s="87"/>
    </row>
    <row r="34" spans="11:11" x14ac:dyDescent="0.35">
      <c r="K34" s="87"/>
    </row>
    <row r="35" spans="11:11" x14ac:dyDescent="0.35">
      <c r="K35" s="87"/>
    </row>
    <row r="36" spans="11:11" x14ac:dyDescent="0.35">
      <c r="K36" s="87"/>
    </row>
    <row r="37" spans="11:11" x14ac:dyDescent="0.35">
      <c r="K37" s="87"/>
    </row>
    <row r="38" spans="11:11" x14ac:dyDescent="0.35">
      <c r="K38" s="87"/>
    </row>
    <row r="39" spans="11:11" x14ac:dyDescent="0.35">
      <c r="K39" s="87"/>
    </row>
    <row r="40" spans="11:11" x14ac:dyDescent="0.35">
      <c r="K40" s="87"/>
    </row>
    <row r="41" spans="11:11" x14ac:dyDescent="0.35">
      <c r="K41" s="87"/>
    </row>
    <row r="42" spans="11:11" x14ac:dyDescent="0.35">
      <c r="K42" s="87"/>
    </row>
    <row r="43" spans="11:11" x14ac:dyDescent="0.35">
      <c r="K43" s="87"/>
    </row>
  </sheetData>
  <mergeCells count="55">
    <mergeCell ref="A1:B1"/>
    <mergeCell ref="A2:B2"/>
    <mergeCell ref="A8:A12"/>
    <mergeCell ref="B8:B12"/>
    <mergeCell ref="AK8:AM8"/>
    <mergeCell ref="D10:D12"/>
    <mergeCell ref="E10:E12"/>
    <mergeCell ref="AL10:AL12"/>
    <mergeCell ref="AM10:AM12"/>
    <mergeCell ref="C9:C12"/>
    <mergeCell ref="D9:E9"/>
    <mergeCell ref="AK9:AK12"/>
    <mergeCell ref="AL9:AM9"/>
    <mergeCell ref="F9:L9"/>
    <mergeCell ref="F10:F12"/>
    <mergeCell ref="G10:I10"/>
    <mergeCell ref="AB11:AC11"/>
    <mergeCell ref="J10:L10"/>
    <mergeCell ref="G11:G12"/>
    <mergeCell ref="H11:I11"/>
    <mergeCell ref="J11:J12"/>
    <mergeCell ref="K11:L11"/>
    <mergeCell ref="AA10:AC10"/>
    <mergeCell ref="AB1:AC1"/>
    <mergeCell ref="AI1:AJ1"/>
    <mergeCell ref="M9:S9"/>
    <mergeCell ref="M10:M12"/>
    <mergeCell ref="N10:P10"/>
    <mergeCell ref="Q10:S10"/>
    <mergeCell ref="N11:N12"/>
    <mergeCell ref="O11:P11"/>
    <mergeCell ref="Q11:Q12"/>
    <mergeCell ref="R11:S11"/>
    <mergeCell ref="AE10:AG10"/>
    <mergeCell ref="AH10:AJ10"/>
    <mergeCell ref="X11:X12"/>
    <mergeCell ref="Y11:Z11"/>
    <mergeCell ref="AA11:AA12"/>
    <mergeCell ref="AD10:AD12"/>
    <mergeCell ref="AE11:AE12"/>
    <mergeCell ref="A5:AM5"/>
    <mergeCell ref="AD9:AJ9"/>
    <mergeCell ref="W9:AC9"/>
    <mergeCell ref="U9:V9"/>
    <mergeCell ref="T9:T12"/>
    <mergeCell ref="T8:AJ8"/>
    <mergeCell ref="C8:S8"/>
    <mergeCell ref="AF11:AG11"/>
    <mergeCell ref="AH11:AH12"/>
    <mergeCell ref="AI11:AJ11"/>
    <mergeCell ref="W10:W12"/>
    <mergeCell ref="V10:V12"/>
    <mergeCell ref="U10:U12"/>
    <mergeCell ref="X10:Z10"/>
    <mergeCell ref="A6:AM6"/>
  </mergeCells>
  <printOptions horizontalCentered="1"/>
  <pageMargins left="0.11811023622047245" right="0.11811023622047245" top="0.59055118110236227" bottom="0.39370078740157483" header="0.31496062992125984" footer="0.31496062992125984"/>
  <pageSetup paperSize="9" scale="33"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62</vt:lpstr>
      <vt:lpstr>63</vt:lpstr>
      <vt:lpstr>64</vt:lpstr>
      <vt:lpstr>65</vt:lpstr>
      <vt:lpstr>66</vt:lpstr>
      <vt:lpstr>67</vt:lpstr>
      <vt:lpstr>68</vt:lpstr>
      <vt:lpstr>'63'!Print_Area</vt:lpstr>
      <vt:lpstr>'66'!Print_Area</vt:lpstr>
      <vt:lpstr>'62'!Print_Titles</vt:lpstr>
      <vt:lpstr>'63'!Print_Titles</vt:lpstr>
      <vt:lpstr>'64'!Print_Titles</vt:lpstr>
      <vt:lpstr>'65'!Print_Titles</vt:lpstr>
      <vt:lpstr>'66'!Print_Titles</vt:lpstr>
      <vt:lpstr>'67'!Print_Titles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Acer</cp:lastModifiedBy>
  <cp:lastPrinted>2023-01-05T08:37:32Z</cp:lastPrinted>
  <dcterms:created xsi:type="dcterms:W3CDTF">2019-01-04T03:49:08Z</dcterms:created>
  <dcterms:modified xsi:type="dcterms:W3CDTF">2023-01-05T12:43:56Z</dcterms:modified>
</cp:coreProperties>
</file>